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 hidePivotFieldList="1"/>
  <bookViews>
    <workbookView xWindow="360" yWindow="120" windowWidth="15315" windowHeight="9240" activeTab="0"/>
  </bookViews>
  <sheets>
    <sheet name="Calculo" sheetId="1" r:id="rId1"/>
    <sheet name="resumo_desp" sheetId="2" state="hidden" r:id="rId2"/>
    <sheet name="Denom_Sch" sheetId="3" state="hidden" r:id="rId3"/>
    <sheet name="Sch_denom" sheetId="4" state="hidden" r:id="rId4"/>
    <sheet name="Denom_WT" sheetId="5" state="hidden" r:id="rId5"/>
    <sheet name="Sch_WT" sheetId="6" state="hidden" r:id="rId6"/>
    <sheet name="WT_denom" sheetId="7" state="hidden" r:id="rId7"/>
    <sheet name="WT_sch" sheetId="8" state="hidden" r:id="rId8"/>
    <sheet name="kg_mtr" sheetId="9" state="hidden" r:id="rId9"/>
  </sheets>
  <definedNames>
    <definedName name="_xlfn.RTD" hidden="1">#NAME?</definedName>
    <definedName name="_xlnm.Print_Area" localSheetId="0">'Calculo'!$A$1:$W$41</definedName>
    <definedName name="matriz">#REF!</definedName>
  </definedNames>
  <calcPr fullCalcOnLoad="1"/>
  <pivotCaches>
    <pivotCache cacheId="7" r:id="rId10"/>
    <pivotCache cacheId="8" r:id="rId11"/>
  </pivotCaches>
</workbook>
</file>

<file path=xl/sharedStrings.xml><?xml version="1.0" encoding="utf-8"?>
<sst xmlns="http://schemas.openxmlformats.org/spreadsheetml/2006/main" count="188" uniqueCount="57">
  <si>
    <t>OD_mm</t>
  </si>
  <si>
    <t>WT_mm</t>
  </si>
  <si>
    <t>OD_pol</t>
  </si>
  <si>
    <t>Mtrs</t>
  </si>
  <si>
    <t>Vinculo</t>
  </si>
  <si>
    <t>Soma de WT_mm</t>
  </si>
  <si>
    <t>Kg</t>
  </si>
  <si>
    <t>(vazio)</t>
  </si>
  <si>
    <t>Kg/m</t>
  </si>
  <si>
    <t>Denom</t>
  </si>
  <si>
    <t>Schedule</t>
  </si>
  <si>
    <t>STD</t>
  </si>
  <si>
    <t>XS</t>
  </si>
  <si>
    <t>O_nominal</t>
  </si>
  <si>
    <t>XXS</t>
  </si>
  <si>
    <t>WT_pol</t>
  </si>
  <si>
    <t>kg/mtr</t>
  </si>
  <si>
    <t>OD_escolhido</t>
  </si>
  <si>
    <t>OD Variavel</t>
  </si>
  <si>
    <t>Vinc_denom</t>
  </si>
  <si>
    <t>Vinc_schedule</t>
  </si>
  <si>
    <t>Sch</t>
  </si>
  <si>
    <t>Soma de Vinc_schedule</t>
  </si>
  <si>
    <t>Denominacion</t>
  </si>
  <si>
    <t>Soma de Vinc_denom</t>
  </si>
  <si>
    <t>Esp(mm)</t>
  </si>
  <si>
    <t>Esp(pol)</t>
  </si>
  <si>
    <t>Esp (mm)</t>
  </si>
  <si>
    <t>Esp (pol)</t>
  </si>
  <si>
    <t>Ref</t>
  </si>
  <si>
    <t>Resultados</t>
  </si>
  <si>
    <t>Denom.</t>
  </si>
  <si>
    <t>celula variavel espessura</t>
  </si>
  <si>
    <t>Tel/Fax: 011-3467-1900</t>
  </si>
  <si>
    <t>Instruções</t>
  </si>
  <si>
    <t>Dimensões padronizadas para tubos de condução</t>
  </si>
  <si>
    <t>Celula variavel quant</t>
  </si>
  <si>
    <r>
      <t>m</t>
    </r>
    <r>
      <rPr>
        <vertAlign val="superscript"/>
        <sz val="10"/>
        <rFont val="Century Gothic"/>
        <family val="2"/>
      </rPr>
      <t>2</t>
    </r>
  </si>
  <si>
    <t>Pés</t>
  </si>
  <si>
    <t>Libras</t>
  </si>
  <si>
    <t>3 - Quantidade: escolha a unidade (mtrs ou kg)</t>
  </si>
  <si>
    <t>2 – Escolha apenas uma unidade da espessura desejada (Denom, sch, mm ou pol)</t>
  </si>
  <si>
    <t xml:space="preserve">1 – Escolha a unidade do diâmetro desejado (mm ou pol) </t>
  </si>
  <si>
    <t>Observações</t>
  </si>
  <si>
    <t xml:space="preserve">   ser inexistentes de acordo com as normas.</t>
  </si>
  <si>
    <t>Área de Preenchimento de Dados</t>
  </si>
  <si>
    <t>- Caso o resultado seja 0 verifique os valores imputados, pois devem</t>
  </si>
  <si>
    <t>- Para consultas acima de 10 itens iniciar uma nova tabela.</t>
  </si>
  <si>
    <t>4 - Caso deseja imprimir, clique no opção "imprimir"</t>
  </si>
  <si>
    <t>5 - Para nova consulta, clique no botão "limpar tabela"</t>
  </si>
  <si>
    <t>- Tabela conforme normas API/ASTM.</t>
  </si>
  <si>
    <t>Margem</t>
  </si>
  <si>
    <t>CFR U$/t</t>
  </si>
  <si>
    <t>Custo CFR U$/t</t>
  </si>
  <si>
    <t>CR U$/m</t>
  </si>
  <si>
    <t>Alameda Grajaú, 60 CJ 2314</t>
  </si>
  <si>
    <t>Alphaville – Barueri – SP CEP 06454-050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</si>
</sst>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[$-416]dddd\,\ d&quot; de &quot;mmmm&quot; de &quot;yyyy"/>
    <numFmt numFmtId="173" formatCode="#,##0.0"/>
    <numFmt numFmtId="174" formatCode="0.000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  <numFmt numFmtId="179" formatCode="0.0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sz val="10"/>
      <name val="Century Gothic"/>
      <family val="2"/>
    </font>
    <font>
      <b/>
      <sz val="14"/>
      <color indexed="9"/>
      <name val="Century Gothic"/>
      <family val="2"/>
    </font>
    <font>
      <b/>
      <sz val="10"/>
      <name val="Century Gothic"/>
      <family val="2"/>
    </font>
    <font>
      <u val="single"/>
      <sz val="11"/>
      <name val="Century Gothic"/>
      <family val="2"/>
    </font>
    <font>
      <sz val="11"/>
      <name val="Century Gothic"/>
      <family val="2"/>
    </font>
    <font>
      <b/>
      <sz val="14"/>
      <name val="Century Gothic"/>
      <family val="2"/>
    </font>
    <font>
      <vertAlign val="superscript"/>
      <sz val="10"/>
      <name val="Century Gothic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12" fontId="0" fillId="0" borderId="0" xfId="0" applyNumberFormat="1" applyAlignment="1">
      <alignment/>
    </xf>
    <xf numFmtId="4" fontId="0" fillId="0" borderId="0" xfId="0" applyNumberFormat="1" applyAlignment="1">
      <alignment/>
    </xf>
    <xf numFmtId="1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12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0" fillId="0" borderId="0" xfId="0" applyBorder="1" applyAlignment="1">
      <alignment/>
    </xf>
    <xf numFmtId="12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 applyProtection="1">
      <alignment horizontal="center"/>
      <protection hidden="1" locked="0"/>
    </xf>
    <xf numFmtId="2" fontId="0" fillId="0" borderId="0" xfId="0" applyNumberFormat="1" applyAlignment="1" applyProtection="1">
      <alignment horizontal="center"/>
      <protection hidden="1" locked="0"/>
    </xf>
    <xf numFmtId="0" fontId="0" fillId="0" borderId="7" xfId="0" applyFill="1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174" fontId="0" fillId="0" borderId="0" xfId="0" applyNumberFormat="1" applyAlignment="1" applyProtection="1">
      <alignment horizontal="center"/>
      <protection hidden="1" locked="0"/>
    </xf>
    <xf numFmtId="4" fontId="0" fillId="0" borderId="5" xfId="0" applyNumberFormat="1" applyBorder="1" applyAlignment="1">
      <alignment/>
    </xf>
    <xf numFmtId="4" fontId="0" fillId="0" borderId="6" xfId="0" applyNumberFormat="1" applyBorder="1" applyAlignment="1">
      <alignment/>
    </xf>
    <xf numFmtId="173" fontId="0" fillId="0" borderId="0" xfId="0" applyNumberFormat="1" applyAlignment="1" applyProtection="1">
      <alignment horizontal="center"/>
      <protection hidden="1"/>
    </xf>
    <xf numFmtId="0" fontId="0" fillId="2" borderId="0" xfId="0" applyFill="1" applyAlignment="1">
      <alignment/>
    </xf>
    <xf numFmtId="0" fontId="0" fillId="0" borderId="0" xfId="0" applyAlignment="1" applyProtection="1">
      <alignment/>
      <protection hidden="1"/>
    </xf>
    <xf numFmtId="13" fontId="0" fillId="0" borderId="0" xfId="0" applyNumberForma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4" fontId="5" fillId="0" borderId="0" xfId="0" applyNumberFormat="1" applyFont="1" applyAlignment="1" applyProtection="1">
      <alignment horizontal="center"/>
      <protection hidden="1"/>
    </xf>
    <xf numFmtId="1" fontId="5" fillId="0" borderId="12" xfId="0" applyNumberFormat="1" applyFont="1" applyBorder="1" applyAlignment="1" applyProtection="1">
      <alignment horizontal="center"/>
      <protection hidden="1"/>
    </xf>
    <xf numFmtId="2" fontId="5" fillId="0" borderId="12" xfId="0" applyNumberFormat="1" applyFont="1" applyBorder="1" applyAlignment="1" applyProtection="1">
      <alignment horizontal="center"/>
      <protection hidden="1"/>
    </xf>
    <xf numFmtId="174" fontId="5" fillId="0" borderId="12" xfId="0" applyNumberFormat="1" applyFont="1" applyBorder="1" applyAlignment="1" applyProtection="1">
      <alignment horizontal="center"/>
      <protection hidden="1"/>
    </xf>
    <xf numFmtId="174" fontId="5" fillId="0" borderId="0" xfId="0" applyNumberFormat="1" applyFont="1" applyAlignment="1" applyProtection="1">
      <alignment horizontal="center"/>
      <protection hidden="1"/>
    </xf>
    <xf numFmtId="4" fontId="5" fillId="0" borderId="12" xfId="0" applyNumberFormat="1" applyFont="1" applyBorder="1" applyAlignment="1" applyProtection="1">
      <alignment horizontal="center"/>
      <protection hidden="1"/>
    </xf>
    <xf numFmtId="173" fontId="5" fillId="0" borderId="12" xfId="0" applyNumberFormat="1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2" fontId="5" fillId="0" borderId="0" xfId="0" applyNumberFormat="1" applyFont="1" applyBorder="1" applyAlignment="1" applyProtection="1">
      <alignment horizontal="center"/>
      <protection hidden="1"/>
    </xf>
    <xf numFmtId="2" fontId="5" fillId="0" borderId="0" xfId="0" applyNumberFormat="1" applyFont="1" applyAlignment="1" applyProtection="1">
      <alignment horizontal="center"/>
      <protection hidden="1"/>
    </xf>
    <xf numFmtId="179" fontId="5" fillId="0" borderId="0" xfId="0" applyNumberFormat="1" applyFont="1" applyBorder="1" applyAlignment="1" applyProtection="1">
      <alignment horizontal="center"/>
      <protection hidden="1"/>
    </xf>
    <xf numFmtId="1" fontId="5" fillId="0" borderId="0" xfId="0" applyNumberFormat="1" applyFont="1" applyAlignment="1" applyProtection="1">
      <alignment horizontal="center"/>
      <protection hidden="1"/>
    </xf>
    <xf numFmtId="173" fontId="5" fillId="0" borderId="0" xfId="0" applyNumberFormat="1" applyFont="1" applyAlignment="1" applyProtection="1">
      <alignment horizontal="center"/>
      <protection hidden="1"/>
    </xf>
    <xf numFmtId="179" fontId="7" fillId="0" borderId="12" xfId="0" applyNumberFormat="1" applyFont="1" applyBorder="1" applyAlignment="1" applyProtection="1">
      <alignment horizontal="center"/>
      <protection hidden="1"/>
    </xf>
    <xf numFmtId="173" fontId="7" fillId="0" borderId="12" xfId="0" applyNumberFormat="1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right"/>
      <protection hidden="1"/>
    </xf>
    <xf numFmtId="0" fontId="8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12" xfId="0" applyFont="1" applyBorder="1" applyAlignment="1" applyProtection="1">
      <alignment horizontal="center"/>
      <protection locked="0"/>
    </xf>
    <xf numFmtId="2" fontId="5" fillId="0" borderId="12" xfId="0" applyNumberFormat="1" applyFont="1" applyBorder="1" applyAlignment="1" applyProtection="1">
      <alignment horizontal="center"/>
      <protection locked="0"/>
    </xf>
    <xf numFmtId="174" fontId="5" fillId="0" borderId="12" xfId="0" applyNumberFormat="1" applyFont="1" applyBorder="1" applyAlignment="1" applyProtection="1">
      <alignment horizontal="center"/>
      <protection locked="0"/>
    </xf>
    <xf numFmtId="174" fontId="5" fillId="0" borderId="0" xfId="0" applyNumberFormat="1" applyFont="1" applyAlignment="1" applyProtection="1">
      <alignment horizontal="center"/>
      <protection locked="0"/>
    </xf>
    <xf numFmtId="179" fontId="5" fillId="0" borderId="12" xfId="0" applyNumberFormat="1" applyFont="1" applyBorder="1" applyAlignment="1" applyProtection="1">
      <alignment horizontal="center"/>
      <protection locked="0"/>
    </xf>
    <xf numFmtId="2" fontId="5" fillId="0" borderId="0" xfId="0" applyNumberFormat="1" applyFont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hidden="1" locked="0"/>
    </xf>
    <xf numFmtId="0" fontId="0" fillId="0" borderId="12" xfId="0" applyBorder="1" applyAlignment="1" applyProtection="1">
      <alignment/>
      <protection hidden="1" locked="0"/>
    </xf>
    <xf numFmtId="0" fontId="0" fillId="0" borderId="0" xfId="0" applyBorder="1" applyAlignment="1" applyProtection="1">
      <alignment horizontal="right"/>
      <protection hidden="1"/>
    </xf>
    <xf numFmtId="0" fontId="0" fillId="0" borderId="0" xfId="0" applyBorder="1" applyAlignment="1" applyProtection="1">
      <alignment/>
      <protection hidden="1"/>
    </xf>
    <xf numFmtId="0" fontId="0" fillId="2" borderId="12" xfId="0" applyFill="1" applyBorder="1" applyAlignment="1" applyProtection="1">
      <alignment/>
      <protection hidden="1" locked="0"/>
    </xf>
    <xf numFmtId="173" fontId="0" fillId="0" borderId="0" xfId="0" applyNumberFormat="1" applyAlignment="1" applyProtection="1">
      <alignment/>
      <protection hidden="1"/>
    </xf>
    <xf numFmtId="0" fontId="0" fillId="0" borderId="12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 quotePrefix="1">
      <alignment/>
    </xf>
    <xf numFmtId="9" fontId="0" fillId="0" borderId="0" xfId="19" applyAlignment="1" applyProtection="1">
      <alignment/>
      <protection hidden="1"/>
    </xf>
    <xf numFmtId="173" fontId="0" fillId="0" borderId="0" xfId="0" applyNumberFormat="1" applyAlignment="1">
      <alignment/>
    </xf>
    <xf numFmtId="4" fontId="0" fillId="0" borderId="0" xfId="0" applyNumberFormat="1" applyAlignment="1" applyProtection="1">
      <alignment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4" fontId="5" fillId="0" borderId="13" xfId="0" applyNumberFormat="1" applyFont="1" applyBorder="1" applyAlignment="1" applyProtection="1">
      <alignment horizontal="center" vertical="center"/>
      <protection hidden="1"/>
    </xf>
    <xf numFmtId="4" fontId="5" fillId="0" borderId="14" xfId="0" applyNumberFormat="1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6" fillId="3" borderId="15" xfId="0" applyFont="1" applyFill="1" applyBorder="1" applyAlignment="1" applyProtection="1">
      <alignment horizontal="center"/>
      <protection hidden="1"/>
    </xf>
    <xf numFmtId="0" fontId="6" fillId="3" borderId="0" xfId="0" applyFont="1" applyFill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5" fillId="0" borderId="12" xfId="0" applyFont="1" applyBorder="1" applyAlignment="1">
      <alignment horizontal="center" vertical="center"/>
    </xf>
    <xf numFmtId="0" fontId="6" fillId="3" borderId="12" xfId="0" applyFont="1" applyFill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pivotCacheDefinition" Target="pivotCache/pivotCacheDefinition1.xml" /><Relationship Id="rId11" Type="http://schemas.openxmlformats.org/officeDocument/2006/relationships/pivotCacheDefinition" Target="pivotCache/pivotCacheDefinition2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13</xdr:row>
      <xdr:rowOff>95250</xdr:rowOff>
    </xdr:from>
    <xdr:to>
      <xdr:col>2</xdr:col>
      <xdr:colOff>781050</xdr:colOff>
      <xdr:row>17</xdr:row>
      <xdr:rowOff>0</xdr:rowOff>
    </xdr:to>
    <xdr:grpSp>
      <xdr:nvGrpSpPr>
        <xdr:cNvPr id="1" name="Group 95"/>
        <xdr:cNvGrpSpPr>
          <a:grpSpLocks/>
        </xdr:cNvGrpSpPr>
      </xdr:nvGrpSpPr>
      <xdr:grpSpPr>
        <a:xfrm>
          <a:off x="304800" y="2428875"/>
          <a:ext cx="800100" cy="561975"/>
          <a:chOff x="32" y="136"/>
          <a:chExt cx="84" cy="57"/>
        </a:xfrm>
        <a:solidFill>
          <a:srgbClr val="FFFFFF"/>
        </a:solidFill>
      </xdr:grpSpPr>
    </xdr:grpSp>
    <xdr:clientData fLocksWithSheet="0"/>
  </xdr:twoCellAnchor>
  <xdr:twoCellAnchor>
    <xdr:from>
      <xdr:col>4</xdr:col>
      <xdr:colOff>0</xdr:colOff>
      <xdr:row>15</xdr:row>
      <xdr:rowOff>0</xdr:rowOff>
    </xdr:from>
    <xdr:to>
      <xdr:col>8</xdr:col>
      <xdr:colOff>0</xdr:colOff>
      <xdr:row>17</xdr:row>
      <xdr:rowOff>0</xdr:rowOff>
    </xdr:to>
    <xdr:grpSp>
      <xdr:nvGrpSpPr>
        <xdr:cNvPr id="5" name="Group 103"/>
        <xdr:cNvGrpSpPr>
          <a:grpSpLocks/>
        </xdr:cNvGrpSpPr>
      </xdr:nvGrpSpPr>
      <xdr:grpSpPr>
        <a:xfrm>
          <a:off x="1304925" y="2581275"/>
          <a:ext cx="2619375" cy="409575"/>
          <a:chOff x="137" y="254"/>
          <a:chExt cx="275" cy="43"/>
        </a:xfrm>
        <a:solidFill>
          <a:srgbClr val="FFFFFF"/>
        </a:solidFill>
      </xdr:grpSpPr>
    </xdr:grpSp>
    <xdr:clientData/>
  </xdr:twoCellAnchor>
  <xdr:twoCellAnchor>
    <xdr:from>
      <xdr:col>9</xdr:col>
      <xdr:colOff>19050</xdr:colOff>
      <xdr:row>13</xdr:row>
      <xdr:rowOff>85725</xdr:rowOff>
    </xdr:from>
    <xdr:to>
      <xdr:col>9</xdr:col>
      <xdr:colOff>561975</xdr:colOff>
      <xdr:row>16</xdr:row>
      <xdr:rowOff>161925</xdr:rowOff>
    </xdr:to>
    <xdr:grpSp>
      <xdr:nvGrpSpPr>
        <xdr:cNvPr id="11" name="Group 110"/>
        <xdr:cNvGrpSpPr>
          <a:grpSpLocks/>
        </xdr:cNvGrpSpPr>
      </xdr:nvGrpSpPr>
      <xdr:grpSpPr>
        <a:xfrm>
          <a:off x="4133850" y="2419350"/>
          <a:ext cx="542925" cy="561975"/>
          <a:chOff x="434" y="237"/>
          <a:chExt cx="57" cy="59"/>
        </a:xfrm>
        <a:solidFill>
          <a:srgbClr val="FFFFFF"/>
        </a:solidFill>
      </xdr:grpSpPr>
    </xdr:grpSp>
    <xdr:clientData/>
  </xdr:twoCellAnchor>
  <xdr:twoCellAnchor editAs="oneCell">
    <xdr:from>
      <xdr:col>2</xdr:col>
      <xdr:colOff>9525</xdr:colOff>
      <xdr:row>0</xdr:row>
      <xdr:rowOff>0</xdr:rowOff>
    </xdr:from>
    <xdr:to>
      <xdr:col>6</xdr:col>
      <xdr:colOff>76200</xdr:colOff>
      <xdr:row>8</xdr:row>
      <xdr:rowOff>161925</xdr:rowOff>
    </xdr:to>
    <xdr:pic>
      <xdr:nvPicPr>
        <xdr:cNvPr id="15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22764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207" sheet="kg_mtr"/>
  </cacheSource>
  <cacheFields count="11">
    <cacheField name="Vinculo">
      <sharedItems containsSemiMixedTypes="0" containsString="0" containsMixedTypes="0" containsNumber="1" containsInteger="1" count="38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</sharedItems>
    </cacheField>
    <cacheField name="OD_pol">
      <sharedItems containsSemiMixedTypes="0" containsString="0" containsMixedTypes="0" containsNumber="1"/>
    </cacheField>
    <cacheField name="O_nominal">
      <sharedItems containsSemiMixedTypes="0" containsString="0" containsMixedTypes="0" containsNumber="1"/>
    </cacheField>
    <cacheField name="OD_mm">
      <sharedItems containsSemiMixedTypes="0" containsString="0" containsMixedTypes="0" containsNumber="1"/>
    </cacheField>
    <cacheField name="WT_mm">
      <sharedItems containsSemiMixedTypes="0" containsString="0" containsMixedTypes="0" containsNumber="1"/>
    </cacheField>
    <cacheField name="WT_pol">
      <sharedItems containsSemiMixedTypes="0" containsString="0" containsMixedTypes="0" containsNumber="1"/>
    </cacheField>
    <cacheField name="kg/mtr">
      <sharedItems containsSemiMixedTypes="0" containsString="0" containsMixedTypes="0" containsNumber="1"/>
    </cacheField>
    <cacheField name="Denom">
      <sharedItems containsBlank="1" containsMixedTypes="0" count="4">
        <s v="STD"/>
        <s v="XS"/>
        <m/>
        <s v="XXS"/>
      </sharedItems>
    </cacheField>
    <cacheField name="Vinc_denom">
      <sharedItems containsString="0" containsBlank="1" containsMixedTypes="0" containsNumber="1" containsInteger="1" count="4">
        <n v="1"/>
        <n v="2"/>
        <m/>
        <n v="3"/>
      </sharedItems>
    </cacheField>
    <cacheField name="Schedule">
      <sharedItems containsString="0" containsBlank="1" containsMixedTypes="0" containsNumber="1" containsInteger="1" count="11">
        <n v="40"/>
        <n v="80"/>
        <m/>
        <n v="30"/>
        <n v="160"/>
        <n v="120"/>
        <n v="20"/>
        <n v="60"/>
        <n v="100"/>
        <n v="140"/>
        <n v="10"/>
      </sharedItems>
    </cacheField>
    <cacheField name="Vinc_schedule">
      <sharedItems containsString="0" containsBlank="1" containsMixedTypes="0" containsNumber="1" containsInteger="1" count="12">
        <n v="4"/>
        <n v="6"/>
        <m/>
        <n v="3"/>
        <n v="10"/>
        <n v="8"/>
        <n v="2"/>
        <n v="5"/>
        <n v="7"/>
        <n v="9"/>
        <n v="1"/>
        <n v="1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207" sheet="kg_mtr"/>
  </cacheSource>
  <cacheFields count="11">
    <cacheField name="Vinculo">
      <sharedItems containsSemiMixedTypes="0" containsString="0" containsMixedTypes="0" containsNumber="1" containsInteger="1" count="38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</sharedItems>
    </cacheField>
    <cacheField name="OD_pol">
      <sharedItems containsSemiMixedTypes="0" containsString="0" containsMixedTypes="0" containsNumber="1"/>
    </cacheField>
    <cacheField name="O_nominal">
      <sharedItems containsSemiMixedTypes="0" containsString="0" containsMixedTypes="0" containsNumber="1"/>
    </cacheField>
    <cacheField name="OD_mm">
      <sharedItems containsSemiMixedTypes="0" containsString="0" containsMixedTypes="0" containsNumber="1"/>
    </cacheField>
    <cacheField name="WT_mm">
      <sharedItems containsSemiMixedTypes="0" containsString="0" containsMixedTypes="0" containsNumber="1" count="105">
        <n v="2.24"/>
        <n v="3.02"/>
        <n v="3.3"/>
        <n v="1.85"/>
        <n v="2.31"/>
        <n v="3.2"/>
        <n v="4.75"/>
        <n v="2.41"/>
        <n v="2.77"/>
        <n v="3.73"/>
        <n v="4.78"/>
        <n v="7.47"/>
        <n v="2.87"/>
        <n v="3.91"/>
        <n v="5.56"/>
        <n v="7.82"/>
        <n v="2.9"/>
        <n v="3.38"/>
        <n v="4.55"/>
        <n v="6.36"/>
        <n v="9.09"/>
        <n v="2.97"/>
        <n v="3.56"/>
        <n v="4.85"/>
        <n v="6.35"/>
        <n v="9.7"/>
        <n v="3.18"/>
        <n v="3.68"/>
        <n v="5.08"/>
        <n v="7.14"/>
        <n v="10.15"/>
        <n v="5.54"/>
        <n v="8.74"/>
        <n v="11.07"/>
        <n v="5.16"/>
        <n v="7.01"/>
        <n v="9.53"/>
        <n v="14.02"/>
        <n v="5.49"/>
        <n v="7.62"/>
        <n v="11.13"/>
        <n v="15.24"/>
        <n v="5.74"/>
        <n v="8.08"/>
        <n v="6.02"/>
        <n v="8.56"/>
        <n v="13.49"/>
        <n v="17.12"/>
        <n v="6.55"/>
        <n v="12.7"/>
        <n v="15.88"/>
        <n v="19.05"/>
        <n v="7.11"/>
        <n v="10.97"/>
        <n v="14.27"/>
        <n v="18.26"/>
        <n v="21.95"/>
        <n v="7.04"/>
        <n v="8.18"/>
        <n v="10.31"/>
        <n v="15.09"/>
        <n v="20.62"/>
        <n v="22.23"/>
        <n v="23.01"/>
        <n v="7.8"/>
        <n v="9.27"/>
        <n v="21.44"/>
        <n v="25.4"/>
        <n v="28.58"/>
        <n v="8.38"/>
        <n v="17.48"/>
        <n v="33.32"/>
        <n v="7.92"/>
        <n v="23.82"/>
        <n v="27.79"/>
        <n v="31.75"/>
        <n v="35.71"/>
        <n v="16.66"/>
        <n v="26.19"/>
        <n v="30.96"/>
        <n v="36.53"/>
        <n v="40.49"/>
        <n v="23.83"/>
        <n v="29.36"/>
        <n v="34.92"/>
        <n v="39.67"/>
        <n v="45.25"/>
        <n v="32.54"/>
        <n v="38.1"/>
        <n v="44.45"/>
        <n v="50.01"/>
        <n v="22.22"/>
        <n v="28.57"/>
        <n v="41.27"/>
        <n v="47.62"/>
        <n v="53.97"/>
        <n v="24.61"/>
        <n v="38.89"/>
        <n v="46.02"/>
        <n v="52.37"/>
        <n v="59.53"/>
        <n v="10.16"/>
        <n v="9.52"/>
        <n v="52.27"/>
        <n v="17.47"/>
      </sharedItems>
    </cacheField>
    <cacheField name="WT_pol">
      <sharedItems containsSemiMixedTypes="0" containsString="0" containsMixedTypes="0" containsNumber="1"/>
    </cacheField>
    <cacheField name="kg/mtr">
      <sharedItems containsSemiMixedTypes="0" containsString="0" containsMixedTypes="0" containsNumber="1"/>
    </cacheField>
    <cacheField name="Denom">
      <sharedItems containsBlank="1" containsMixedTypes="0" count="4">
        <s v="STD"/>
        <s v="XS"/>
        <m/>
        <s v="XXS"/>
      </sharedItems>
    </cacheField>
    <cacheField name="Vinc_denom">
      <sharedItems containsString="0" containsBlank="1" containsMixedTypes="0" containsNumber="1" containsInteger="1" count="4">
        <n v="1"/>
        <n v="2"/>
        <m/>
        <n v="3"/>
      </sharedItems>
    </cacheField>
    <cacheField name="Schedule">
      <sharedItems containsString="0" containsBlank="1" containsMixedTypes="0" containsNumber="1" containsInteger="1" count="11">
        <n v="40"/>
        <n v="80"/>
        <m/>
        <n v="30"/>
        <n v="160"/>
        <n v="120"/>
        <n v="20"/>
        <n v="60"/>
        <n v="100"/>
        <n v="140"/>
        <n v="10"/>
      </sharedItems>
    </cacheField>
    <cacheField name="Vinc_schedule">
      <sharedItems containsString="0" containsBlank="1" containsMixedTypes="0" containsNumber="1" containsInteger="1" count="12">
        <n v="4"/>
        <n v="6"/>
        <m/>
        <n v="3"/>
        <n v="10"/>
        <n v="8"/>
        <n v="2"/>
        <n v="5"/>
        <n v="7"/>
        <n v="9"/>
        <n v="1"/>
        <n v="1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Tabela dinâmica2" cacheId="7" applyNumberFormats="0" applyBorderFormats="0" applyFontFormats="0" applyPatternFormats="0" applyAlignmentFormats="0" applyWidthHeightFormats="0" dataCaption="Dados" showMissing="1" preserveFormatting="1" useAutoFormatting="1" rowGrandTotals="0" colGrandTotals="0" itemPrintTitles="1" compactData="0" updatedVersion="2" indent="0" showMemberPropertyTips="1">
  <location ref="A3:D42" firstHeaderRow="1" firstDataRow="2" firstDataCol="1"/>
  <pivotFields count="11">
    <pivotField axis="axisRow" compact="0" outline="0" subtotalTop="0" showAll="0" defaultSubtotal="0">
      <items count="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</items>
    </pivotField>
    <pivotField compact="0" outline="0" subtotalTop="0" showAll="0"/>
    <pivotField compact="0" outline="0" subtotalTop="0" showAll="0" numFmtId="12" defaultSubtotal="0"/>
    <pivotField compact="0" outline="0" subtotalTop="0" showAll="0" numFmtId="4"/>
    <pivotField compact="0" outline="0" subtotalTop="0" showAll="0" numFmtId="4"/>
    <pivotField compact="0" outline="0" subtotalTop="0" showAll="0" numFmtId="174"/>
    <pivotField compact="0" outline="0" subtotalTop="0" showAll="0" numFmtId="2"/>
    <pivotField compact="0" outline="0" subtotalTop="0" showAll="0"/>
    <pivotField axis="axisCol" compact="0" outline="0" subtotalTop="0" showAll="0" defaultSubtotal="0">
      <items count="4">
        <item x="0"/>
        <item x="1"/>
        <item x="3"/>
        <item h="1" x="2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</rowItems>
  <colFields count="1">
    <field x="8"/>
  </colFields>
  <colItems count="3">
    <i>
      <x/>
    </i>
    <i>
      <x v="1"/>
    </i>
    <i>
      <x v="2"/>
    </i>
  </colItems>
  <dataFields count="1">
    <dataField name="Soma de Vinc_schedule" fld="10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dinâmica2" cacheId="7" applyNumberFormats="0" applyBorderFormats="0" applyFontFormats="0" applyPatternFormats="0" applyAlignmentFormats="0" applyWidthHeightFormats="0" dataCaption="Dados" showMissing="1" preserveFormatting="1" useAutoFormatting="1" rowGrandTotals="0" colGrandTotals="0" itemPrintTitles="1" compactData="0" updatedVersion="2" indent="0" showMemberPropertyTips="1">
  <location ref="A3:K33" firstHeaderRow="1" firstDataRow="2" firstDataCol="1"/>
  <pivotFields count="11">
    <pivotField axis="axisRow" compact="0" outline="0" subtotalTop="0" showAll="0" defaultSubtotal="0">
      <items count="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</items>
    </pivotField>
    <pivotField compact="0" outline="0" subtotalTop="0" showAll="0"/>
    <pivotField compact="0" outline="0" subtotalTop="0" showAll="0" numFmtId="12" defaultSubtotal="0"/>
    <pivotField compact="0" outline="0" subtotalTop="0" showAll="0" numFmtId="4"/>
    <pivotField compact="0" outline="0" subtotalTop="0" showAll="0" numFmtId="4"/>
    <pivotField compact="0" outline="0" subtotalTop="0" showAll="0" numFmtId="174"/>
    <pivotField compact="0" outline="0" subtotalTop="0" showAll="0" numFmtId="2"/>
    <pivotField compact="0" outline="0" subtotalTop="0" showAll="0"/>
    <pivotField dataField="1" compact="0" outline="0" subtotalTop="0" showAll="0"/>
    <pivotField compact="0" outline="0" subtotalTop="0" showAll="0"/>
    <pivotField axis="axisCol" compact="0" outline="0" subtotalTop="0" showAll="0">
      <items count="13">
        <item x="10"/>
        <item x="6"/>
        <item x="3"/>
        <item x="0"/>
        <item x="7"/>
        <item x="1"/>
        <item x="8"/>
        <item x="5"/>
        <item x="9"/>
        <item x="4"/>
        <item m="1" x="11"/>
        <item h="1" x="2"/>
        <item t="default"/>
      </items>
    </pivotField>
  </pivotFields>
  <rowFields count="1">
    <field x="0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</rowItems>
  <colFields count="1">
    <field x="10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dataFields count="1">
    <dataField name="Soma de Vinc_denom" fld="8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ela dinâmica2" cacheId="7" applyNumberFormats="0" applyBorderFormats="0" applyFontFormats="0" applyPatternFormats="0" applyAlignmentFormats="0" applyWidthHeightFormats="0" dataCaption="Dados" showMissing="1" preserveFormatting="1" useAutoFormatting="1" rowGrandTotals="0" colGrandTotals="0" itemPrintTitles="1" compactData="0" updatedVersion="2" indent="0" showMemberPropertyTips="1">
  <location ref="A3:D42" firstHeaderRow="1" firstDataRow="2" firstDataCol="1"/>
  <pivotFields count="11">
    <pivotField axis="axisRow" compact="0" outline="0" subtotalTop="0" showAll="0" defaultSubtotal="0">
      <items count="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</items>
    </pivotField>
    <pivotField compact="0" outline="0" subtotalTop="0" showAll="0"/>
    <pivotField compact="0" outline="0" subtotalTop="0" showAll="0" numFmtId="12" defaultSubtotal="0"/>
    <pivotField compact="0" outline="0" subtotalTop="0" showAll="0" numFmtId="4"/>
    <pivotField dataField="1" compact="0" outline="0" subtotalTop="0" showAll="0" numFmtId="4"/>
    <pivotField compact="0" outline="0" subtotalTop="0" showAll="0" numFmtId="174"/>
    <pivotField compact="0" outline="0" subtotalTop="0" showAll="0" numFmtId="2"/>
    <pivotField compact="0" outline="0" subtotalTop="0" showAll="0"/>
    <pivotField axis="axisCol" compact="0" outline="0" subtotalTop="0" showAll="0" defaultSubtotal="0">
      <items count="4">
        <item x="0"/>
        <item x="1"/>
        <item x="3"/>
        <item h="1" x="2"/>
      </items>
    </pivotField>
    <pivotField compact="0" outline="0" subtotalTop="0" showAll="0"/>
    <pivotField compact="0" outline="0" subtotalTop="0" showAll="0"/>
  </pivotFields>
  <rowFields count="1">
    <field x="0"/>
  </rowFields>
  <rowItems count="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</rowItems>
  <colFields count="1">
    <field x="8"/>
  </colFields>
  <colItems count="3">
    <i>
      <x/>
    </i>
    <i>
      <x v="1"/>
    </i>
    <i>
      <x v="2"/>
    </i>
  </colItems>
  <dataFields count="1">
    <dataField name="Soma de WT_mm" fld="4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ela dinâmica3" cacheId="8" applyNumberFormats="0" applyBorderFormats="0" applyFontFormats="0" applyPatternFormats="0" applyAlignmentFormats="0" applyWidthHeightFormats="0" dataCaption="Dados" showMissing="1" preserveFormatting="1" useAutoFormatting="1" rowGrandTotals="0" colGrandTotals="0" itemPrintTitles="1" compactData="0" updatedVersion="2" indent="0" showMemberPropertyTips="1">
  <location ref="A3:L42" firstHeaderRow="1" firstDataRow="2" firstDataCol="1"/>
  <pivotFields count="11">
    <pivotField axis="axisRow" compact="0" outline="0" subtotalTop="0" showAll="0" defaultSubtotal="0">
      <items count="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</items>
    </pivotField>
    <pivotField compact="0" outline="0" subtotalTop="0" showAll="0"/>
    <pivotField compact="0" outline="0" subtotalTop="0" showAll="0" numFmtId="12" defaultSubtotal="0"/>
    <pivotField compact="0" outline="0" subtotalTop="0" showAll="0" numFmtId="4"/>
    <pivotField dataField="1" compact="0" outline="0" subtotalTop="0" showAll="0" numFmtId="4"/>
    <pivotField compact="0" outline="0" subtotalTop="0" showAll="0" numFmtId="174"/>
    <pivotField compact="0" outline="0" subtotalTop="0" showAll="0" numFmtId="2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 defaultSubtotal="0">
      <items count="12">
        <item x="10"/>
        <item x="6"/>
        <item x="3"/>
        <item x="0"/>
        <item x="7"/>
        <item x="1"/>
        <item x="8"/>
        <item x="5"/>
        <item x="9"/>
        <item x="4"/>
        <item m="1" x="11"/>
        <item x="2"/>
      </items>
    </pivotField>
  </pivotFields>
  <rowFields count="1">
    <field x="0"/>
  </rowFields>
  <rowItems count="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</rowItems>
  <colFields count="1">
    <field x="10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1"/>
    </i>
  </colItems>
  <dataFields count="1">
    <dataField name="Soma de WT_mm" fld="4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ela dinâmica3" cacheId="8" applyNumberFormats="0" applyBorderFormats="0" applyFontFormats="0" applyPatternFormats="0" applyAlignmentFormats="0" applyWidthHeightFormats="0" dataCaption="Dados" showMissing="1" preserveFormatting="1" useAutoFormatting="1" rowGrandTotals="0" colGrandTotals="0" itemPrintTitles="1" compactData="0" updatedVersion="2" indent="0" showMemberPropertyTips="1">
  <location ref="A3:CX42" firstHeaderRow="1" firstDataRow="2" firstDataCol="1"/>
  <pivotFields count="11">
    <pivotField axis="axisRow" compact="0" outline="0" subtotalTop="0" showAll="0" defaultSubtotal="0">
      <items count="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</items>
    </pivotField>
    <pivotField compact="0" outline="0" subtotalTop="0" showAll="0"/>
    <pivotField compact="0" outline="0" subtotalTop="0" showAll="0" numFmtId="12" defaultSubtotal="0"/>
    <pivotField compact="0" outline="0" subtotalTop="0" showAll="0" numFmtId="4"/>
    <pivotField axis="axisCol" compact="0" outline="0" subtotalTop="0" showAll="0" numFmtId="4">
      <items count="106">
        <item x="0"/>
        <item x="4"/>
        <item x="8"/>
        <item x="12"/>
        <item x="1"/>
        <item x="5"/>
        <item x="2"/>
        <item x="17"/>
        <item x="22"/>
        <item x="27"/>
        <item x="9"/>
        <item x="13"/>
        <item x="18"/>
        <item x="6"/>
        <item x="10"/>
        <item x="23"/>
        <item x="28"/>
        <item x="34"/>
        <item x="38"/>
        <item x="31"/>
        <item x="14"/>
        <item x="42"/>
        <item x="44"/>
        <item x="24"/>
        <item x="19"/>
        <item x="48"/>
        <item x="35"/>
        <item x="57"/>
        <item x="52"/>
        <item x="29"/>
        <item x="11"/>
        <item x="39"/>
        <item x="64"/>
        <item x="15"/>
        <item x="72"/>
        <item x="43"/>
        <item x="58"/>
        <item x="69"/>
        <item x="45"/>
        <item x="32"/>
        <item x="20"/>
        <item x="65"/>
        <item m="1" x="102"/>
        <item x="36"/>
        <item x="25"/>
        <item m="1" x="101"/>
        <item x="59"/>
        <item x="53"/>
        <item x="33"/>
        <item x="40"/>
        <item x="49"/>
        <item x="46"/>
        <item x="37"/>
        <item x="54"/>
        <item x="60"/>
        <item x="41"/>
        <item x="50"/>
        <item x="77"/>
        <item x="47"/>
        <item m="1" x="104"/>
        <item x="70"/>
        <item x="55"/>
        <item x="51"/>
        <item x="61"/>
        <item x="66"/>
        <item x="56"/>
        <item x="91"/>
        <item x="63"/>
        <item x="73"/>
        <item x="82"/>
        <item x="96"/>
        <item x="67"/>
        <item x="78"/>
        <item x="74"/>
        <item x="92"/>
        <item x="83"/>
        <item x="79"/>
        <item x="75"/>
        <item x="87"/>
        <item x="71"/>
        <item x="84"/>
        <item x="76"/>
        <item x="80"/>
        <item x="88"/>
        <item x="97"/>
        <item x="85"/>
        <item x="81"/>
        <item x="93"/>
        <item x="89"/>
        <item x="86"/>
        <item x="98"/>
        <item x="94"/>
        <item x="90"/>
        <item m="1" x="103"/>
        <item x="95"/>
        <item x="100"/>
        <item x="3"/>
        <item x="7"/>
        <item x="16"/>
        <item x="21"/>
        <item x="26"/>
        <item x="30"/>
        <item x="62"/>
        <item x="68"/>
        <item x="99"/>
        <item t="default"/>
      </items>
    </pivotField>
    <pivotField compact="0" outline="0" subtotalTop="0" showAll="0" numFmtId="174"/>
    <pivotField compact="0" outline="0" subtotalTop="0" showAll="0" numFmtId="2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 defaultSubtotal="0"/>
  </pivotFields>
  <rowFields count="1">
    <field x="0"/>
  </rowFields>
  <rowItems count="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</rowItems>
  <colFields count="1">
    <field x="4"/>
  </colFields>
  <colItems count="10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3"/>
    </i>
    <i>
      <x v="44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</colItems>
  <dataFields count="1">
    <dataField name="Soma de Vinc_denom" fld="8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Tabela dinâmica3" cacheId="8" applyNumberFormats="0" applyBorderFormats="0" applyFontFormats="0" applyPatternFormats="0" applyAlignmentFormats="0" applyWidthHeightFormats="0" dataCaption="Dados" showMissing="1" preserveFormatting="1" useAutoFormatting="1" rowGrandTotals="0" colGrandTotals="0" itemPrintTitles="1" compactData="0" updatedVersion="2" indent="0" showMemberPropertyTips="1">
  <location ref="A3:CX42" firstHeaderRow="1" firstDataRow="2" firstDataCol="1"/>
  <pivotFields count="11">
    <pivotField axis="axisRow" compact="0" outline="0" subtotalTop="0" showAll="0" defaultSubtotal="0">
      <items count="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</items>
    </pivotField>
    <pivotField compact="0" outline="0" subtotalTop="0" showAll="0"/>
    <pivotField compact="0" outline="0" subtotalTop="0" showAll="0" numFmtId="12" defaultSubtotal="0"/>
    <pivotField compact="0" outline="0" subtotalTop="0" showAll="0" numFmtId="4"/>
    <pivotField axis="axisCol" compact="0" outline="0" subtotalTop="0" showAll="0" numFmtId="4">
      <items count="106">
        <item x="0"/>
        <item x="4"/>
        <item x="8"/>
        <item x="12"/>
        <item x="1"/>
        <item x="5"/>
        <item x="2"/>
        <item x="17"/>
        <item x="22"/>
        <item x="27"/>
        <item x="9"/>
        <item x="13"/>
        <item x="18"/>
        <item x="6"/>
        <item x="10"/>
        <item x="23"/>
        <item x="28"/>
        <item x="34"/>
        <item x="38"/>
        <item x="31"/>
        <item x="14"/>
        <item x="42"/>
        <item x="44"/>
        <item x="24"/>
        <item x="19"/>
        <item x="48"/>
        <item x="35"/>
        <item x="57"/>
        <item x="52"/>
        <item x="29"/>
        <item x="11"/>
        <item x="39"/>
        <item x="64"/>
        <item x="15"/>
        <item x="72"/>
        <item x="43"/>
        <item x="58"/>
        <item x="69"/>
        <item x="45"/>
        <item x="32"/>
        <item x="20"/>
        <item x="65"/>
        <item m="1" x="102"/>
        <item x="36"/>
        <item x="25"/>
        <item m="1" x="101"/>
        <item x="59"/>
        <item x="53"/>
        <item x="33"/>
        <item x="40"/>
        <item x="49"/>
        <item x="46"/>
        <item x="37"/>
        <item x="54"/>
        <item x="60"/>
        <item x="41"/>
        <item x="50"/>
        <item x="77"/>
        <item x="47"/>
        <item m="1" x="104"/>
        <item x="70"/>
        <item x="55"/>
        <item x="51"/>
        <item x="61"/>
        <item x="66"/>
        <item x="56"/>
        <item x="91"/>
        <item x="63"/>
        <item x="73"/>
        <item x="82"/>
        <item x="96"/>
        <item x="67"/>
        <item x="78"/>
        <item x="74"/>
        <item x="92"/>
        <item x="83"/>
        <item x="79"/>
        <item x="75"/>
        <item x="87"/>
        <item x="71"/>
        <item x="84"/>
        <item x="76"/>
        <item x="80"/>
        <item x="88"/>
        <item x="97"/>
        <item x="85"/>
        <item x="81"/>
        <item x="93"/>
        <item x="89"/>
        <item x="86"/>
        <item x="98"/>
        <item x="94"/>
        <item x="90"/>
        <item m="1" x="103"/>
        <item x="95"/>
        <item x="100"/>
        <item x="3"/>
        <item x="7"/>
        <item x="16"/>
        <item x="21"/>
        <item x="26"/>
        <item x="30"/>
        <item x="62"/>
        <item x="68"/>
        <item x="99"/>
        <item t="default"/>
      </items>
    </pivotField>
    <pivotField compact="0" outline="0" subtotalTop="0" showAll="0" numFmtId="174"/>
    <pivotField compact="0" outline="0" subtotalTop="0" showAll="0" numFmtId="2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</rowItems>
  <colFields count="1">
    <field x="4"/>
  </colFields>
  <colItems count="10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3"/>
    </i>
    <i>
      <x v="44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</colItems>
  <dataFields count="1">
    <dataField name="Soma de Vinc_schedule" fld="10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ivotTable" Target="../pivotTables/pivotTable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2:BM41"/>
  <sheetViews>
    <sheetView showGridLines="0" tabSelected="1" workbookViewId="0" topLeftCell="A1">
      <selection activeCell="J20" sqref="J20"/>
    </sheetView>
  </sheetViews>
  <sheetFormatPr defaultColWidth="9.140625" defaultRowHeight="12.75"/>
  <cols>
    <col min="1" max="1" width="3.00390625" style="16" customWidth="1"/>
    <col min="2" max="2" width="1.8515625" style="16" customWidth="1"/>
    <col min="3" max="3" width="12.140625" style="16" customWidth="1"/>
    <col min="4" max="4" width="2.57421875" style="16" customWidth="1"/>
    <col min="5" max="5" width="9.140625" style="16" customWidth="1"/>
    <col min="6" max="6" width="9.28125" style="16" customWidth="1"/>
    <col min="7" max="7" width="9.8515625" style="16" customWidth="1"/>
    <col min="8" max="8" width="11.00390625" style="16" bestFit="1" customWidth="1"/>
    <col min="9" max="9" width="2.8515625" style="16" customWidth="1"/>
    <col min="10" max="10" width="8.8515625" style="16" customWidth="1"/>
    <col min="11" max="11" width="2.421875" style="16" customWidth="1"/>
    <col min="12" max="15" width="11.00390625" style="16" customWidth="1"/>
    <col min="16" max="16" width="2.7109375" style="16" customWidth="1"/>
    <col min="17" max="17" width="9.00390625" style="16" customWidth="1"/>
    <col min="18" max="18" width="9.7109375" style="16" bestFit="1" customWidth="1"/>
    <col min="19" max="20" width="9.140625" style="16" customWidth="1"/>
    <col min="21" max="21" width="2.7109375" style="16" customWidth="1"/>
    <col min="22" max="22" width="9.00390625" style="16" customWidth="1"/>
    <col min="23" max="23" width="9.7109375" style="16" customWidth="1"/>
    <col min="24" max="24" width="9.140625" style="16" customWidth="1"/>
    <col min="25" max="25" width="3.7109375" style="16" hidden="1" customWidth="1"/>
    <col min="26" max="26" width="21.8515625" style="16" hidden="1" customWidth="1"/>
    <col min="27" max="27" width="6.140625" style="16" hidden="1" customWidth="1"/>
    <col min="28" max="28" width="8.57421875" style="16" hidden="1" customWidth="1"/>
    <col min="29" max="29" width="7.8515625" style="16" hidden="1" customWidth="1"/>
    <col min="30" max="30" width="2.28125" style="16" hidden="1" customWidth="1"/>
    <col min="31" max="31" width="3.7109375" style="16" hidden="1" customWidth="1"/>
    <col min="32" max="32" width="6.8515625" style="16" hidden="1" customWidth="1"/>
    <col min="33" max="33" width="5.140625" style="16" hidden="1" customWidth="1"/>
    <col min="34" max="34" width="8.57421875" style="16" hidden="1" customWidth="1"/>
    <col min="35" max="35" width="7.8515625" style="16" hidden="1" customWidth="1"/>
    <col min="36" max="36" width="2.00390625" style="16" hidden="1" customWidth="1"/>
    <col min="37" max="37" width="3.7109375" style="16" hidden="1" customWidth="1"/>
    <col min="38" max="38" width="6.8515625" style="16" hidden="1" customWidth="1"/>
    <col min="39" max="39" width="6.140625" style="16" hidden="1" customWidth="1"/>
    <col min="40" max="40" width="8.57421875" style="16" hidden="1" customWidth="1"/>
    <col min="41" max="41" width="7.8515625" style="16" hidden="1" customWidth="1"/>
    <col min="42" max="42" width="1.421875" style="16" hidden="1" customWidth="1"/>
    <col min="43" max="43" width="3.7109375" style="16" hidden="1" customWidth="1"/>
    <col min="44" max="44" width="6.8515625" style="16" hidden="1" customWidth="1"/>
    <col min="45" max="45" width="6.140625" style="16" hidden="1" customWidth="1"/>
    <col min="46" max="46" width="8.57421875" style="16" hidden="1" customWidth="1"/>
    <col min="47" max="47" width="7.8515625" style="16" hidden="1" customWidth="1"/>
    <col min="48" max="48" width="5.421875" style="16" customWidth="1"/>
    <col min="49" max="51" width="9.140625" style="16" customWidth="1"/>
    <col min="52" max="52" width="13.28125" style="16" bestFit="1" customWidth="1"/>
    <col min="53" max="56" width="9.140625" style="16" customWidth="1"/>
    <col min="57" max="57" width="15.7109375" style="16" customWidth="1"/>
    <col min="58" max="16384" width="9.140625" style="16" customWidth="1"/>
  </cols>
  <sheetData>
    <row r="1" ht="12.75"/>
    <row r="2" spans="1:20" ht="13.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3" ht="13.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W3" s="59" t="s">
        <v>55</v>
      </c>
    </row>
    <row r="4" spans="1:23" ht="13.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W4" s="59" t="s">
        <v>56</v>
      </c>
    </row>
    <row r="5" spans="1:23" ht="13.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W5" s="59" t="s">
        <v>33</v>
      </c>
    </row>
    <row r="6" spans="1:20" ht="13.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</row>
    <row r="7" spans="1:20" ht="13.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</row>
    <row r="8" spans="1:20" ht="13.5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</row>
    <row r="9" spans="1:20" ht="13.5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</row>
    <row r="10" spans="1:20" ht="13.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</row>
    <row r="11" spans="1:23" ht="18">
      <c r="A11" s="41"/>
      <c r="B11" s="41"/>
      <c r="C11" s="89" t="s">
        <v>35</v>
      </c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</row>
    <row r="12" spans="1:20" ht="13.5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</row>
    <row r="13" spans="1:24" ht="18">
      <c r="A13" s="41"/>
      <c r="B13" s="41"/>
      <c r="C13" s="91" t="s">
        <v>45</v>
      </c>
      <c r="D13" s="91"/>
      <c r="E13" s="91"/>
      <c r="F13" s="91"/>
      <c r="G13" s="91"/>
      <c r="H13" s="91"/>
      <c r="I13" s="91"/>
      <c r="J13" s="91"/>
      <c r="K13" s="42"/>
      <c r="L13" s="87" t="s">
        <v>30</v>
      </c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39"/>
    </row>
    <row r="14" spans="1:20" ht="13.5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</row>
    <row r="15" spans="1:20" ht="6" customHeight="1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</row>
    <row r="16" spans="1:23" ht="18.75" customHeight="1">
      <c r="A16" s="41"/>
      <c r="B16" s="41"/>
      <c r="C16" s="41"/>
      <c r="D16" s="41"/>
      <c r="E16" s="41"/>
      <c r="F16" s="41"/>
      <c r="G16" s="41"/>
      <c r="H16" s="41"/>
      <c r="I16" s="41"/>
      <c r="J16" s="92"/>
      <c r="K16" s="41"/>
      <c r="L16" s="82" t="s">
        <v>31</v>
      </c>
      <c r="M16" s="82" t="s">
        <v>10</v>
      </c>
      <c r="N16" s="82" t="s">
        <v>27</v>
      </c>
      <c r="O16" s="82" t="s">
        <v>28</v>
      </c>
      <c r="P16" s="41"/>
      <c r="Q16" s="86" t="s">
        <v>3</v>
      </c>
      <c r="R16" s="84" t="s">
        <v>8</v>
      </c>
      <c r="S16" s="82" t="s">
        <v>6</v>
      </c>
      <c r="T16" s="90" t="s">
        <v>37</v>
      </c>
      <c r="U16" s="39"/>
      <c r="V16" s="82" t="s">
        <v>38</v>
      </c>
      <c r="W16" s="86" t="s">
        <v>39</v>
      </c>
    </row>
    <row r="17" spans="1:57" ht="13.5" customHeight="1">
      <c r="A17" s="41"/>
      <c r="B17" s="41"/>
      <c r="C17" s="41"/>
      <c r="D17" s="41"/>
      <c r="E17" s="41"/>
      <c r="F17" s="41"/>
      <c r="G17" s="41"/>
      <c r="H17" s="41"/>
      <c r="I17" s="41"/>
      <c r="J17" s="92"/>
      <c r="K17" s="43"/>
      <c r="L17" s="83"/>
      <c r="M17" s="83"/>
      <c r="N17" s="83"/>
      <c r="O17" s="83"/>
      <c r="P17" s="43"/>
      <c r="Q17" s="86"/>
      <c r="R17" s="85"/>
      <c r="S17" s="83"/>
      <c r="T17" s="90"/>
      <c r="V17" s="83"/>
      <c r="W17" s="86"/>
      <c r="BE17" s="79">
        <v>0.3</v>
      </c>
    </row>
    <row r="18" spans="1:65" ht="13.5">
      <c r="A18" s="41"/>
      <c r="B18" s="41"/>
      <c r="C18" s="41"/>
      <c r="D18" s="41"/>
      <c r="E18" s="41"/>
      <c r="F18" s="41"/>
      <c r="G18" s="41"/>
      <c r="H18" s="41"/>
      <c r="I18" s="41"/>
      <c r="J18" s="43"/>
      <c r="K18" s="43"/>
      <c r="L18" s="43"/>
      <c r="M18" s="43"/>
      <c r="N18" s="43"/>
      <c r="O18" s="43"/>
      <c r="P18" s="43"/>
      <c r="Q18" s="43"/>
      <c r="R18" s="44"/>
      <c r="S18" s="43"/>
      <c r="T18" s="43"/>
      <c r="Y18" s="26" t="s">
        <v>29</v>
      </c>
      <c r="Z18" s="26" t="s">
        <v>9</v>
      </c>
      <c r="AA18" s="26" t="s">
        <v>21</v>
      </c>
      <c r="AB18" s="26" t="s">
        <v>25</v>
      </c>
      <c r="AC18" s="26" t="s">
        <v>26</v>
      </c>
      <c r="AD18" s="26"/>
      <c r="AE18" s="26" t="s">
        <v>29</v>
      </c>
      <c r="AF18" s="26" t="s">
        <v>9</v>
      </c>
      <c r="AG18" s="26" t="s">
        <v>21</v>
      </c>
      <c r="AH18" s="26" t="s">
        <v>25</v>
      </c>
      <c r="AI18" s="26" t="s">
        <v>26</v>
      </c>
      <c r="AJ18" s="26"/>
      <c r="AK18" s="26" t="s">
        <v>29</v>
      </c>
      <c r="AL18" s="26" t="s">
        <v>9</v>
      </c>
      <c r="AM18" s="26" t="s">
        <v>21</v>
      </c>
      <c r="AN18" s="26" t="s">
        <v>25</v>
      </c>
      <c r="AO18" s="26" t="s">
        <v>26</v>
      </c>
      <c r="AP18" s="26"/>
      <c r="AQ18" s="26" t="s">
        <v>29</v>
      </c>
      <c r="AR18" s="26" t="s">
        <v>9</v>
      </c>
      <c r="AS18" s="26" t="s">
        <v>21</v>
      </c>
      <c r="AT18" s="26" t="s">
        <v>25</v>
      </c>
      <c r="AU18" s="26" t="s">
        <v>26</v>
      </c>
      <c r="BD18" s="16" t="s">
        <v>53</v>
      </c>
      <c r="BE18" s="16" t="s">
        <v>51</v>
      </c>
      <c r="BF18" s="16" t="s">
        <v>52</v>
      </c>
      <c r="BG18" s="16" t="s">
        <v>54</v>
      </c>
      <c r="BH18"/>
      <c r="BI18"/>
      <c r="BJ18"/>
      <c r="BK18"/>
      <c r="BL18"/>
      <c r="BM18"/>
    </row>
    <row r="19" spans="1:65" ht="18.75" customHeight="1">
      <c r="A19" s="43">
        <v>1</v>
      </c>
      <c r="B19" s="41"/>
      <c r="C19" s="62">
        <v>5</v>
      </c>
      <c r="D19" s="63"/>
      <c r="E19" s="64">
        <v>1</v>
      </c>
      <c r="F19" s="64"/>
      <c r="G19" s="65"/>
      <c r="H19" s="66"/>
      <c r="I19" s="67"/>
      <c r="J19" s="68">
        <v>300</v>
      </c>
      <c r="K19" s="43"/>
      <c r="L19" s="45" t="str">
        <f aca="true" t="shared" si="0" ref="L19:L28">IF(ISERROR(IF($Y$32=1,Z19,IF($Y$32=2,AF19,IF($Y$32=3,AL19,AR19))))&lt;&gt;TRUE,IF($Y$32=1,Z19,IF($Y$32=2,AF19,IF($Y$32=3,AL19,AR19))),0)</f>
        <v>STD</v>
      </c>
      <c r="M19" s="45">
        <f aca="true" t="shared" si="1" ref="M19:M28">IF(ISERROR(IF($Y$32=1,AA19,IF($Y$32=2,AG19,IF($Y$32=3,AM19,AS19))))&lt;&gt;TRUE,IF($Y$32=1,AA19,IF($Y$32=2,AG19,IF($Y$32=3,AM19,AS19))),0)</f>
        <v>40</v>
      </c>
      <c r="N19" s="46">
        <f aca="true" t="shared" si="2" ref="N19:N28">IF(ISERROR(IF($Y$32=1,AB19,IF($Y$32=2,AH19,IF($Y$32=3,AN19,AT19))))&lt;&gt;TRUE,IF($Y$32=1,AB19,IF($Y$32=2,AH19,IF($Y$32=3,AN19,AT19))),0)</f>
        <v>3.38</v>
      </c>
      <c r="O19" s="47">
        <f aca="true" t="shared" si="3" ref="O19:O28">IF(ISERROR(IF($Y$32=1,AC19,IF($Y$32=2,AI19,IF($Y$32=3,AO19,AU19))))&lt;&gt;TRUE,IF($Y$32=1,AC19,IF($Y$32=2,AI19,IF($Y$32=3,AO19,AU19))),0)</f>
        <v>0.133</v>
      </c>
      <c r="P19" s="48"/>
      <c r="Q19" s="50">
        <f>IF($Y$34=1,J19,IF(ISERROR(ROUND(J19/R19,1))&lt;&gt;TRUE,ROUND(J19/R19,1),0))</f>
        <v>300</v>
      </c>
      <c r="R19" s="49">
        <f>IF(ISERROR(((VLOOKUP(C19,resumo_desp!$A$4:$E$41,5,FALSE)-O19)*O19*10.69)*0.45359237/0.3048)&lt;&gt;TRUE,((VLOOKUP(C19,resumo_desp!$A$4:$E$41,5,FALSE)-O19)*O19*10.69)*0.45359237/0.3048,0)</f>
        <v>2.5009073367577814</v>
      </c>
      <c r="S19" s="50">
        <f>IF($Y$34=2,J19,ROUND(J19*R19,1))</f>
        <v>750.3</v>
      </c>
      <c r="T19" s="50">
        <f>IF(ISERROR(VLOOKUP(C19,resumo_desp!$A$4:$E$41,5,FALSE)*0.0254*PI()*Q19)&lt;&gt;TRUE,VLOOKUP(C19,resumo_desp!$A$4:$E$41,5,FALSE)*0.0254*PI()*Q19,0)</f>
        <v>31.479700866765807</v>
      </c>
      <c r="V19" s="50">
        <f>ROUND(Q19/0.3048,1)</f>
        <v>984.3</v>
      </c>
      <c r="W19" s="50">
        <f>ROUND(S19/0.45359237,1)</f>
        <v>1654.1</v>
      </c>
      <c r="X19" s="37"/>
      <c r="Y19" s="26">
        <v>1</v>
      </c>
      <c r="Z19" s="26" t="str">
        <f>VLOOKUP(E19,resumo_desp!$G$4:$H$6,2,FALSE)</f>
        <v>STD</v>
      </c>
      <c r="AA19" s="26">
        <f>VLOOKUP(GETPIVOTDATA("Vinc_schedule",Denom_Sch!$A$3,"Vinculo",C19,"Vinc_denom",E19),resumo_desp!$J$4:$K$14,2,FALSE)</f>
        <v>40</v>
      </c>
      <c r="AB19" s="26">
        <f>GETPIVOTDATA("WT_mm",Denom_WT!$A$3,"Vinculo",C19,"Vinc_denom",E19)</f>
        <v>3.38</v>
      </c>
      <c r="AC19" s="34">
        <f>+ROUND(AB19/25.4,3)</f>
        <v>0.133</v>
      </c>
      <c r="AD19" s="34"/>
      <c r="AE19" s="26">
        <v>2</v>
      </c>
      <c r="AF19" s="26" t="e">
        <f>VLOOKUP(GETPIVOTDATA("Vinc_denom",Sch_denom!$A$3,"Vinculo",C19,"Vinc_schedule",F19),resumo_desp!$G$4:$H$6,2,FALSE)</f>
        <v>#REF!</v>
      </c>
      <c r="AG19" s="26" t="e">
        <f>VLOOKUP(F19,resumo_desp!$J$4:$K$14,2,FALSE)</f>
        <v>#N/A</v>
      </c>
      <c r="AH19" s="26" t="e">
        <f>GETPIVOTDATA("WT_mm",Sch_WT!$A$3,"Vinculo",C19,"Vinc_schedule",F19)</f>
        <v>#REF!</v>
      </c>
      <c r="AI19" s="34" t="e">
        <f>+ROUND(AH19/25.4,3)</f>
        <v>#REF!</v>
      </c>
      <c r="AJ19" s="34"/>
      <c r="AK19" s="26">
        <v>3</v>
      </c>
      <c r="AL19" s="26" t="e">
        <f>VLOOKUP(GETPIVOTDATA("Vinc_denom",WT_denom!$A$3,"Vinculo",C19,"WT_mm",G19),resumo_desp!$G$4:$H$6,2,FALSE)</f>
        <v>#REF!</v>
      </c>
      <c r="AM19" s="26" t="e">
        <f>VLOOKUP(GETPIVOTDATA("Vinc_schedule",WT_sch!$A$3,"Vinculo",C19,"WT_mm",G19),resumo_desp!$J$4:$K$14,2,FALSE)</f>
        <v>#REF!</v>
      </c>
      <c r="AN19" s="27">
        <f>G19</f>
        <v>0</v>
      </c>
      <c r="AO19" s="26">
        <f>ROUND(G19/25.4,3)</f>
        <v>0</v>
      </c>
      <c r="AP19" s="26"/>
      <c r="AQ19" s="26">
        <v>4</v>
      </c>
      <c r="AR19" s="26" t="e">
        <f>VLOOKUP(GETPIVOTDATA("Vinc_denom",WT_denom!$A$3,"Vinculo",C19,"WT_mm",AT19),resumo_desp!$G$4:$H$6,2,FALSE)</f>
        <v>#REF!</v>
      </c>
      <c r="AS19" s="26" t="e">
        <f>VLOOKUP(GETPIVOTDATA("Vinc_schedule",WT_sch!$A$3,"Vinculo",C19,"WT_mm",AT19),resumo_desp!$J$4:$K$14,2,FALSE)</f>
        <v>#REF!</v>
      </c>
      <c r="AT19" s="26">
        <f>ROUND(AU19*25.4,2)</f>
        <v>0</v>
      </c>
      <c r="AU19" s="34">
        <f>H19</f>
        <v>0</v>
      </c>
      <c r="AV19" s="75"/>
      <c r="AW19" s="81"/>
      <c r="AZ19" s="79"/>
      <c r="BB19"/>
      <c r="BC19"/>
      <c r="BD19" s="80">
        <f>AW19</f>
        <v>0</v>
      </c>
      <c r="BE19">
        <f aca="true" t="shared" si="4" ref="BE19:BE26">BD19*$BE$17</f>
        <v>0</v>
      </c>
      <c r="BF19" s="80">
        <f aca="true" t="shared" si="5" ref="BF19:BF26">BE19+BD19</f>
        <v>0</v>
      </c>
      <c r="BG19">
        <f>BF19*R19</f>
        <v>0</v>
      </c>
      <c r="BH19"/>
      <c r="BI19"/>
      <c r="BJ19"/>
      <c r="BK19"/>
      <c r="BL19"/>
      <c r="BM19"/>
    </row>
    <row r="20" spans="1:65" ht="18.75" customHeight="1">
      <c r="A20" s="43">
        <v>2</v>
      </c>
      <c r="B20" s="41"/>
      <c r="C20" s="62"/>
      <c r="D20" s="63"/>
      <c r="E20" s="64"/>
      <c r="F20" s="64"/>
      <c r="G20" s="65"/>
      <c r="H20" s="66"/>
      <c r="I20" s="69"/>
      <c r="J20" s="68"/>
      <c r="K20" s="43"/>
      <c r="L20" s="45">
        <f t="shared" si="0"/>
        <v>0</v>
      </c>
      <c r="M20" s="45">
        <f t="shared" si="1"/>
        <v>0</v>
      </c>
      <c r="N20" s="46">
        <f t="shared" si="2"/>
        <v>0</v>
      </c>
      <c r="O20" s="47">
        <f t="shared" si="3"/>
        <v>0</v>
      </c>
      <c r="P20" s="48"/>
      <c r="Q20" s="50">
        <f aca="true" t="shared" si="6" ref="Q20:Q28">IF($Y$34=1,J20,IF(ISERROR(ROUND(J20/R20,1))&lt;&gt;TRUE,ROUND(J20/R20,1),0))</f>
        <v>0</v>
      </c>
      <c r="R20" s="49">
        <f>IF(ISERROR(((VLOOKUP(C20,resumo_desp!$A$4:$E$41,5,FALSE)-O20)*O20*10.69)*0.45359237/0.3048)&lt;&gt;TRUE,((VLOOKUP(C20,resumo_desp!$A$4:$E$41,5,FALSE)-O20)*O20*10.69)*0.45359237/0.3048,0)</f>
        <v>0</v>
      </c>
      <c r="S20" s="50">
        <f aca="true" t="shared" si="7" ref="S20:S28">IF($Y$34=2,J20,ROUND(J20*R20,1))</f>
        <v>0</v>
      </c>
      <c r="T20" s="50">
        <f>IF(ISERROR(VLOOKUP(C20,resumo_desp!$A$4:$E$41,5,FALSE)*0.0254*PI()*Q20)&lt;&gt;TRUE,VLOOKUP(C20,resumo_desp!$A$4:$E$41,5,FALSE)*0.0254*PI()*Q20,0)</f>
        <v>0</v>
      </c>
      <c r="V20" s="50">
        <f aca="true" t="shared" si="8" ref="V20:V28">ROUND(Q20/0.3048,1)</f>
        <v>0</v>
      </c>
      <c r="W20" s="50">
        <f aca="true" t="shared" si="9" ref="W20:W28">ROUND(S20/0.45359237,1)</f>
        <v>0</v>
      </c>
      <c r="X20" s="37"/>
      <c r="Y20" s="26">
        <v>1</v>
      </c>
      <c r="Z20" s="26" t="e">
        <f>VLOOKUP(E20,resumo_desp!$G$4:$H$6,2,FALSE)</f>
        <v>#N/A</v>
      </c>
      <c r="AA20" s="26" t="e">
        <f>VLOOKUP(GETPIVOTDATA("Vinc_schedule",Denom_Sch!$A$3,"Vinculo",C20,"Vinc_denom",E20),resumo_desp!$J$4:$K$14,2,FALSE)</f>
        <v>#REF!</v>
      </c>
      <c r="AB20" s="26" t="e">
        <f>GETPIVOTDATA("WT_mm",Denom_WT!$A$3,"Vinculo",C20,"Vinc_denom",E20)</f>
        <v>#REF!</v>
      </c>
      <c r="AC20" s="34" t="e">
        <f aca="true" t="shared" si="10" ref="AC20:AC28">+ROUND(AB20/25.4,3)</f>
        <v>#REF!</v>
      </c>
      <c r="AD20" s="34"/>
      <c r="AE20" s="26">
        <v>2</v>
      </c>
      <c r="AF20" s="26" t="e">
        <f>VLOOKUP(GETPIVOTDATA("Vinc_denom",Sch_denom!$A$3,"Vinculo",C20,"Vinc_schedule",F20),resumo_desp!$G$4:$H$6,2,FALSE)</f>
        <v>#REF!</v>
      </c>
      <c r="AG20" s="26" t="e">
        <f>VLOOKUP(F20,resumo_desp!$J$4:$K$14,2,FALSE)</f>
        <v>#N/A</v>
      </c>
      <c r="AH20" s="26" t="e">
        <f>GETPIVOTDATA("WT_mm",Sch_WT!$A$3,"Vinculo",C20,"Vinc_schedule",F20)</f>
        <v>#REF!</v>
      </c>
      <c r="AI20" s="34" t="e">
        <f aca="true" t="shared" si="11" ref="AI20:AI28">+ROUND(AH20/25.4,3)</f>
        <v>#REF!</v>
      </c>
      <c r="AJ20" s="34"/>
      <c r="AK20" s="26">
        <v>3</v>
      </c>
      <c r="AL20" s="26" t="e">
        <f>VLOOKUP(GETPIVOTDATA("Vinc_denom",WT_denom!$A$3,"Vinculo",C20,"WT_mm",G20),resumo_desp!$G$4:$H$6,2,FALSE)</f>
        <v>#REF!</v>
      </c>
      <c r="AM20" s="26" t="e">
        <f>VLOOKUP(GETPIVOTDATA("Vinc_schedule",WT_sch!$A$3,"Vinculo",C20,"WT_mm",G20),resumo_desp!$J$4:$K$14,2,FALSE)</f>
        <v>#REF!</v>
      </c>
      <c r="AN20" s="27">
        <f aca="true" t="shared" si="12" ref="AN20:AN28">G20</f>
        <v>0</v>
      </c>
      <c r="AO20" s="26">
        <f aca="true" t="shared" si="13" ref="AO20:AO28">ROUND(G20/25.4,3)</f>
        <v>0</v>
      </c>
      <c r="AP20" s="15"/>
      <c r="AQ20" s="26">
        <v>4</v>
      </c>
      <c r="AR20" s="26" t="e">
        <f>VLOOKUP(GETPIVOTDATA("Vinc_denom",WT_denom!$A$3,"Vinculo",C20,"WT_mm",AT20),resumo_desp!$G$4:$H$6,2,FALSE)</f>
        <v>#REF!</v>
      </c>
      <c r="AS20" s="26" t="e">
        <f>VLOOKUP(GETPIVOTDATA("Vinc_schedule",WT_sch!$A$3,"Vinculo",C20,"WT_mm",AT20),resumo_desp!$J$4:$K$14,2,FALSE)</f>
        <v>#REF!</v>
      </c>
      <c r="AT20" s="26">
        <f aca="true" t="shared" si="14" ref="AT20:AT28">ROUND(AU20*25.4,2)</f>
        <v>0</v>
      </c>
      <c r="AU20" s="34">
        <f aca="true" t="shared" si="15" ref="AU20:AU28">H20</f>
        <v>0</v>
      </c>
      <c r="AV20" s="75"/>
      <c r="AW20" s="81"/>
      <c r="AZ20" s="79"/>
      <c r="BB20"/>
      <c r="BC20"/>
      <c r="BD20" s="80">
        <f aca="true" t="shared" si="16" ref="BD20:BD26">AW20</f>
        <v>0</v>
      </c>
      <c r="BE20">
        <f t="shared" si="4"/>
        <v>0</v>
      </c>
      <c r="BF20" s="80">
        <f t="shared" si="5"/>
        <v>0</v>
      </c>
      <c r="BG20">
        <f aca="true" t="shared" si="17" ref="BG20:BG26">BF20*R20</f>
        <v>0</v>
      </c>
      <c r="BH20"/>
      <c r="BI20"/>
      <c r="BJ20"/>
      <c r="BK20"/>
      <c r="BL20"/>
      <c r="BM20"/>
    </row>
    <row r="21" spans="1:59" ht="18.75" customHeight="1">
      <c r="A21" s="43"/>
      <c r="B21" s="41"/>
      <c r="C21" s="62"/>
      <c r="D21" s="63"/>
      <c r="E21" s="64"/>
      <c r="F21" s="64"/>
      <c r="G21" s="65"/>
      <c r="H21" s="66"/>
      <c r="I21" s="69"/>
      <c r="J21" s="68"/>
      <c r="K21" s="43"/>
      <c r="L21" s="45">
        <f t="shared" si="0"/>
        <v>0</v>
      </c>
      <c r="M21" s="45">
        <f t="shared" si="1"/>
        <v>0</v>
      </c>
      <c r="N21" s="46">
        <f t="shared" si="2"/>
        <v>0</v>
      </c>
      <c r="O21" s="47">
        <f t="shared" si="3"/>
        <v>0</v>
      </c>
      <c r="P21" s="48"/>
      <c r="Q21" s="50">
        <f t="shared" si="6"/>
        <v>0</v>
      </c>
      <c r="R21" s="49">
        <f>IF(ISERROR(((VLOOKUP(C21,resumo_desp!$A$4:$E$41,5,FALSE)-O21)*O21*10.69)*0.45359237/0.3048)&lt;&gt;TRUE,((VLOOKUP(C21,resumo_desp!$A$4:$E$41,5,FALSE)-O21)*O21*10.69)*0.45359237/0.3048,0)</f>
        <v>0</v>
      </c>
      <c r="S21" s="50">
        <f t="shared" si="7"/>
        <v>0</v>
      </c>
      <c r="T21" s="50">
        <f>IF(ISERROR(VLOOKUP(C21,resumo_desp!$A$4:$E$41,5,FALSE)*0.0254*PI()*Q21)&lt;&gt;TRUE,VLOOKUP(C21,resumo_desp!$A$4:$E$41,5,FALSE)*0.0254*PI()*Q21,0)</f>
        <v>0</v>
      </c>
      <c r="V21" s="50">
        <f t="shared" si="8"/>
        <v>0</v>
      </c>
      <c r="W21" s="50">
        <f t="shared" si="9"/>
        <v>0</v>
      </c>
      <c r="X21" s="37"/>
      <c r="Y21" s="26">
        <v>1</v>
      </c>
      <c r="Z21" s="26" t="e">
        <f>VLOOKUP(E21,resumo_desp!$G$4:$H$6,2,FALSE)</f>
        <v>#N/A</v>
      </c>
      <c r="AA21" s="26" t="e">
        <f>VLOOKUP(GETPIVOTDATA("Vinc_schedule",Denom_Sch!$A$3,"Vinculo",C21,"Vinc_denom",E21),resumo_desp!$J$4:$K$14,2,FALSE)</f>
        <v>#REF!</v>
      </c>
      <c r="AB21" s="26" t="e">
        <f>GETPIVOTDATA("WT_mm",Denom_WT!$A$3,"Vinculo",C21,"Vinc_denom",E21)</f>
        <v>#REF!</v>
      </c>
      <c r="AC21" s="34" t="e">
        <f t="shared" si="10"/>
        <v>#REF!</v>
      </c>
      <c r="AD21" s="34"/>
      <c r="AE21" s="26">
        <v>2</v>
      </c>
      <c r="AF21" s="26" t="e">
        <f>VLOOKUP(GETPIVOTDATA("Vinc_denom",Sch_denom!$A$3,"Vinculo",C21,"Vinc_schedule",F21),resumo_desp!$G$4:$H$6,2,FALSE)</f>
        <v>#REF!</v>
      </c>
      <c r="AG21" s="26" t="e">
        <f>VLOOKUP(F21,resumo_desp!$J$4:$K$14,2,FALSE)</f>
        <v>#N/A</v>
      </c>
      <c r="AH21" s="26" t="e">
        <f>GETPIVOTDATA("WT_mm",Sch_WT!$A$3,"Vinculo",C21,"Vinc_schedule",F21)</f>
        <v>#REF!</v>
      </c>
      <c r="AI21" s="34" t="e">
        <f t="shared" si="11"/>
        <v>#REF!</v>
      </c>
      <c r="AJ21" s="34"/>
      <c r="AK21" s="26">
        <v>3</v>
      </c>
      <c r="AL21" s="26" t="e">
        <f>VLOOKUP(GETPIVOTDATA("Vinc_denom",WT_denom!$A$3,"Vinculo",C21,"WT_mm",G21),resumo_desp!$G$4:$H$6,2,FALSE)</f>
        <v>#REF!</v>
      </c>
      <c r="AM21" s="26" t="e">
        <f>VLOOKUP(GETPIVOTDATA("Vinc_schedule",WT_sch!$A$3,"Vinculo",C21,"WT_mm",G21),resumo_desp!$J$4:$K$14,2,FALSE)</f>
        <v>#REF!</v>
      </c>
      <c r="AN21" s="27">
        <f t="shared" si="12"/>
        <v>0</v>
      </c>
      <c r="AO21" s="26">
        <f t="shared" si="13"/>
        <v>0</v>
      </c>
      <c r="AP21" s="15"/>
      <c r="AQ21" s="26">
        <v>4</v>
      </c>
      <c r="AR21" s="26" t="e">
        <f>VLOOKUP(GETPIVOTDATA("Vinc_denom",WT_denom!$A$3,"Vinculo",C21,"WT_mm",AT21),resumo_desp!$G$4:$H$6,2,FALSE)</f>
        <v>#REF!</v>
      </c>
      <c r="AS21" s="26" t="e">
        <f>VLOOKUP(GETPIVOTDATA("Vinc_schedule",WT_sch!$A$3,"Vinculo",C21,"WT_mm",AT21),resumo_desp!$J$4:$K$14,2,FALSE)</f>
        <v>#REF!</v>
      </c>
      <c r="AT21" s="26">
        <f t="shared" si="14"/>
        <v>0</v>
      </c>
      <c r="AU21" s="34">
        <f t="shared" si="15"/>
        <v>0</v>
      </c>
      <c r="AV21" s="75"/>
      <c r="AW21" s="81"/>
      <c r="AZ21" s="79"/>
      <c r="BB21"/>
      <c r="BD21" s="80">
        <f t="shared" si="16"/>
        <v>0</v>
      </c>
      <c r="BE21">
        <f t="shared" si="4"/>
        <v>0</v>
      </c>
      <c r="BF21" s="80">
        <f t="shared" si="5"/>
        <v>0</v>
      </c>
      <c r="BG21">
        <f t="shared" si="17"/>
        <v>0</v>
      </c>
    </row>
    <row r="22" spans="1:59" ht="18.75" customHeight="1">
      <c r="A22" s="43">
        <v>4</v>
      </c>
      <c r="B22" s="41"/>
      <c r="C22" s="62"/>
      <c r="D22" s="63"/>
      <c r="E22" s="64"/>
      <c r="F22" s="64"/>
      <c r="G22" s="65"/>
      <c r="H22" s="66"/>
      <c r="I22" s="69"/>
      <c r="J22" s="68"/>
      <c r="K22" s="43"/>
      <c r="L22" s="45">
        <f t="shared" si="0"/>
        <v>0</v>
      </c>
      <c r="M22" s="45">
        <f t="shared" si="1"/>
        <v>0</v>
      </c>
      <c r="N22" s="46">
        <f t="shared" si="2"/>
        <v>0</v>
      </c>
      <c r="O22" s="47">
        <f t="shared" si="3"/>
        <v>0</v>
      </c>
      <c r="P22" s="48"/>
      <c r="Q22" s="50">
        <f t="shared" si="6"/>
        <v>0</v>
      </c>
      <c r="R22" s="49">
        <f>IF(ISERROR(((VLOOKUP(C22,resumo_desp!$A$4:$E$41,5,FALSE)-O22)*O22*10.69)*0.45359237/0.3048)&lt;&gt;TRUE,((VLOOKUP(C22,resumo_desp!$A$4:$E$41,5,FALSE)-O22)*O22*10.69)*0.45359237/0.3048,0)</f>
        <v>0</v>
      </c>
      <c r="S22" s="50">
        <f t="shared" si="7"/>
        <v>0</v>
      </c>
      <c r="T22" s="50">
        <f>IF(ISERROR(VLOOKUP(C22,resumo_desp!$A$4:$E$41,5,FALSE)*0.0254*PI()*Q22)&lt;&gt;TRUE,VLOOKUP(C22,resumo_desp!$A$4:$E$41,5,FALSE)*0.0254*PI()*Q22,0)</f>
        <v>0</v>
      </c>
      <c r="V22" s="50">
        <f t="shared" si="8"/>
        <v>0</v>
      </c>
      <c r="W22" s="50">
        <f t="shared" si="9"/>
        <v>0</v>
      </c>
      <c r="Y22" s="26">
        <v>1</v>
      </c>
      <c r="Z22" s="26" t="e">
        <f>VLOOKUP(E22,resumo_desp!$G$4:$H$6,2,FALSE)</f>
        <v>#N/A</v>
      </c>
      <c r="AA22" s="26" t="e">
        <f>VLOOKUP(GETPIVOTDATA("Vinc_schedule",Denom_Sch!$A$3,"Vinculo",C22,"Vinc_denom",E22),resumo_desp!$J$4:$K$14,2,FALSE)</f>
        <v>#REF!</v>
      </c>
      <c r="AB22" s="26" t="e">
        <f>GETPIVOTDATA("WT_mm",Denom_WT!$A$3,"Vinculo",C22,"Vinc_denom",E22)</f>
        <v>#REF!</v>
      </c>
      <c r="AC22" s="34" t="e">
        <f t="shared" si="10"/>
        <v>#REF!</v>
      </c>
      <c r="AD22" s="34"/>
      <c r="AE22" s="26">
        <v>2</v>
      </c>
      <c r="AF22" s="26" t="e">
        <f>VLOOKUP(GETPIVOTDATA("Vinc_denom",Sch_denom!$A$3,"Vinculo",C22,"Vinc_schedule",F22),resumo_desp!$G$4:$H$6,2,FALSE)</f>
        <v>#REF!</v>
      </c>
      <c r="AG22" s="26" t="e">
        <f>VLOOKUP(F22,resumo_desp!$J$4:$K$14,2,FALSE)</f>
        <v>#N/A</v>
      </c>
      <c r="AH22" s="26" t="e">
        <f>GETPIVOTDATA("WT_mm",Sch_WT!$A$3,"Vinculo",C22,"Vinc_schedule",F22)</f>
        <v>#REF!</v>
      </c>
      <c r="AI22" s="34" t="e">
        <f t="shared" si="11"/>
        <v>#REF!</v>
      </c>
      <c r="AJ22" s="34"/>
      <c r="AK22" s="26">
        <v>3</v>
      </c>
      <c r="AL22" s="26" t="e">
        <f>VLOOKUP(GETPIVOTDATA("Vinc_denom",WT_denom!$A$3,"Vinculo",C22,"WT_mm",G22),resumo_desp!$G$4:$H$6,2,FALSE)</f>
        <v>#REF!</v>
      </c>
      <c r="AM22" s="26" t="e">
        <f>VLOOKUP(GETPIVOTDATA("Vinc_schedule",WT_sch!$A$3,"Vinculo",C22,"WT_mm",G22),resumo_desp!$J$4:$K$14,2,FALSE)</f>
        <v>#REF!</v>
      </c>
      <c r="AN22" s="27">
        <f t="shared" si="12"/>
        <v>0</v>
      </c>
      <c r="AO22" s="26">
        <f t="shared" si="13"/>
        <v>0</v>
      </c>
      <c r="AP22" s="15"/>
      <c r="AQ22" s="26">
        <v>4</v>
      </c>
      <c r="AR22" s="26" t="e">
        <f>VLOOKUP(GETPIVOTDATA("Vinc_denom",WT_denom!$A$3,"Vinculo",C22,"WT_mm",AT22),resumo_desp!$G$4:$H$6,2,FALSE)</f>
        <v>#REF!</v>
      </c>
      <c r="AS22" s="26" t="e">
        <f>VLOOKUP(GETPIVOTDATA("Vinc_schedule",WT_sch!$A$3,"Vinculo",C22,"WT_mm",AT22),resumo_desp!$J$4:$K$14,2,FALSE)</f>
        <v>#REF!</v>
      </c>
      <c r="AT22" s="26">
        <f t="shared" si="14"/>
        <v>0</v>
      </c>
      <c r="AU22" s="34">
        <f t="shared" si="15"/>
        <v>0</v>
      </c>
      <c r="AW22" s="81"/>
      <c r="BD22" s="80">
        <f t="shared" si="16"/>
        <v>0</v>
      </c>
      <c r="BE22">
        <f t="shared" si="4"/>
        <v>0</v>
      </c>
      <c r="BF22" s="80">
        <f t="shared" si="5"/>
        <v>0</v>
      </c>
      <c r="BG22">
        <f t="shared" si="17"/>
        <v>0</v>
      </c>
    </row>
    <row r="23" spans="1:59" ht="18.75" customHeight="1">
      <c r="A23" s="43">
        <v>5</v>
      </c>
      <c r="B23" s="41"/>
      <c r="C23" s="62"/>
      <c r="D23" s="63"/>
      <c r="E23" s="64"/>
      <c r="F23" s="64"/>
      <c r="G23" s="65"/>
      <c r="H23" s="66"/>
      <c r="I23" s="69"/>
      <c r="J23" s="68"/>
      <c r="K23" s="43"/>
      <c r="L23" s="45">
        <f t="shared" si="0"/>
        <v>0</v>
      </c>
      <c r="M23" s="45">
        <f t="shared" si="1"/>
        <v>0</v>
      </c>
      <c r="N23" s="46">
        <f t="shared" si="2"/>
        <v>0</v>
      </c>
      <c r="O23" s="47">
        <f t="shared" si="3"/>
        <v>0</v>
      </c>
      <c r="P23" s="48"/>
      <c r="Q23" s="50">
        <f t="shared" si="6"/>
        <v>0</v>
      </c>
      <c r="R23" s="49">
        <f>IF(ISERROR(((VLOOKUP(C23,resumo_desp!$A$4:$E$41,5,FALSE)-O23)*O23*10.69)*0.45359237/0.3048)&lt;&gt;TRUE,((VLOOKUP(C23,resumo_desp!$A$4:$E$41,5,FALSE)-O23)*O23*10.69)*0.45359237/0.3048,0)</f>
        <v>0</v>
      </c>
      <c r="S23" s="50">
        <f t="shared" si="7"/>
        <v>0</v>
      </c>
      <c r="T23" s="50">
        <f>IF(ISERROR(VLOOKUP(C23,resumo_desp!$A$4:$E$41,5,FALSE)*0.0254*PI()*Q23)&lt;&gt;TRUE,VLOOKUP(C23,resumo_desp!$A$4:$E$41,5,FALSE)*0.0254*PI()*Q23,0)</f>
        <v>0</v>
      </c>
      <c r="V23" s="50">
        <f t="shared" si="8"/>
        <v>0</v>
      </c>
      <c r="W23" s="50">
        <f t="shared" si="9"/>
        <v>0</v>
      </c>
      <c r="Y23" s="26">
        <v>1</v>
      </c>
      <c r="Z23" s="26" t="e">
        <f>VLOOKUP(E23,resumo_desp!$G$4:$H$6,2,FALSE)</f>
        <v>#N/A</v>
      </c>
      <c r="AA23" s="26" t="e">
        <f>VLOOKUP(GETPIVOTDATA("Vinc_schedule",Denom_Sch!$A$3,"Vinculo",C23,"Vinc_denom",E23),resumo_desp!$J$4:$K$14,2,FALSE)</f>
        <v>#REF!</v>
      </c>
      <c r="AB23" s="26" t="e">
        <f>GETPIVOTDATA("WT_mm",Denom_WT!$A$3,"Vinculo",C23,"Vinc_denom",E23)</f>
        <v>#REF!</v>
      </c>
      <c r="AC23" s="34" t="e">
        <f t="shared" si="10"/>
        <v>#REF!</v>
      </c>
      <c r="AD23" s="34"/>
      <c r="AE23" s="26">
        <v>2</v>
      </c>
      <c r="AF23" s="26" t="e">
        <f>VLOOKUP(GETPIVOTDATA("Vinc_denom",Sch_denom!$A$3,"Vinculo",C23,"Vinc_schedule",F23),resumo_desp!$G$4:$H$6,2,FALSE)</f>
        <v>#REF!</v>
      </c>
      <c r="AG23" s="26" t="e">
        <f>VLOOKUP(F23,resumo_desp!$J$4:$K$14,2,FALSE)</f>
        <v>#N/A</v>
      </c>
      <c r="AH23" s="26" t="e">
        <f>GETPIVOTDATA("WT_mm",Sch_WT!$A$3,"Vinculo",C23,"Vinc_schedule",F23)</f>
        <v>#REF!</v>
      </c>
      <c r="AI23" s="34" t="e">
        <f t="shared" si="11"/>
        <v>#REF!</v>
      </c>
      <c r="AJ23" s="34"/>
      <c r="AK23" s="26">
        <v>3</v>
      </c>
      <c r="AL23" s="26" t="e">
        <f>VLOOKUP(GETPIVOTDATA("Vinc_denom",WT_denom!$A$3,"Vinculo",C23,"WT_mm",G23),resumo_desp!$G$4:$H$6,2,FALSE)</f>
        <v>#REF!</v>
      </c>
      <c r="AM23" s="26" t="e">
        <f>VLOOKUP(GETPIVOTDATA("Vinc_schedule",WT_sch!$A$3,"Vinculo",C23,"WT_mm",G23),resumo_desp!$J$4:$K$14,2,FALSE)</f>
        <v>#REF!</v>
      </c>
      <c r="AN23" s="27">
        <f t="shared" si="12"/>
        <v>0</v>
      </c>
      <c r="AO23" s="26">
        <f t="shared" si="13"/>
        <v>0</v>
      </c>
      <c r="AP23" s="15"/>
      <c r="AQ23" s="26">
        <v>4</v>
      </c>
      <c r="AR23" s="26" t="e">
        <f>VLOOKUP(GETPIVOTDATA("Vinc_denom",WT_denom!$A$3,"Vinculo",C23,"WT_mm",AT23),resumo_desp!$G$4:$H$6,2,FALSE)</f>
        <v>#REF!</v>
      </c>
      <c r="AS23" s="26" t="e">
        <f>VLOOKUP(GETPIVOTDATA("Vinc_schedule",WT_sch!$A$3,"Vinculo",C23,"WT_mm",AT23),resumo_desp!$J$4:$K$14,2,FALSE)</f>
        <v>#REF!</v>
      </c>
      <c r="AT23" s="26">
        <f t="shared" si="14"/>
        <v>0</v>
      </c>
      <c r="AU23" s="34">
        <f t="shared" si="15"/>
        <v>0</v>
      </c>
      <c r="AW23" s="81"/>
      <c r="BD23" s="80">
        <f t="shared" si="16"/>
        <v>0</v>
      </c>
      <c r="BE23">
        <f t="shared" si="4"/>
        <v>0</v>
      </c>
      <c r="BF23" s="80">
        <f t="shared" si="5"/>
        <v>0</v>
      </c>
      <c r="BG23">
        <f t="shared" si="17"/>
        <v>0</v>
      </c>
    </row>
    <row r="24" spans="1:59" ht="18.75" customHeight="1">
      <c r="A24" s="43">
        <v>6</v>
      </c>
      <c r="B24" s="41"/>
      <c r="C24" s="62"/>
      <c r="D24" s="63"/>
      <c r="E24" s="64"/>
      <c r="F24" s="64"/>
      <c r="G24" s="65"/>
      <c r="H24" s="66"/>
      <c r="I24" s="69"/>
      <c r="J24" s="68"/>
      <c r="K24" s="43"/>
      <c r="L24" s="45">
        <f t="shared" si="0"/>
        <v>0</v>
      </c>
      <c r="M24" s="45">
        <f t="shared" si="1"/>
        <v>0</v>
      </c>
      <c r="N24" s="46">
        <f t="shared" si="2"/>
        <v>0</v>
      </c>
      <c r="O24" s="47">
        <f t="shared" si="3"/>
        <v>0</v>
      </c>
      <c r="P24" s="48"/>
      <c r="Q24" s="50">
        <f t="shared" si="6"/>
        <v>0</v>
      </c>
      <c r="R24" s="49">
        <f>IF(ISERROR(((VLOOKUP(C24,resumo_desp!$A$4:$E$41,5,FALSE)-O24)*O24*10.69)*0.45359237/0.3048)&lt;&gt;TRUE,((VLOOKUP(C24,resumo_desp!$A$4:$E$41,5,FALSE)-O24)*O24*10.69)*0.45359237/0.3048,0)</f>
        <v>0</v>
      </c>
      <c r="S24" s="50">
        <f t="shared" si="7"/>
        <v>0</v>
      </c>
      <c r="T24" s="50">
        <f>IF(ISERROR(VLOOKUP(C24,resumo_desp!$A$4:$E$41,5,FALSE)*0.0254*PI()*Q24)&lt;&gt;TRUE,VLOOKUP(C24,resumo_desp!$A$4:$E$41,5,FALSE)*0.0254*PI()*Q24,0)</f>
        <v>0</v>
      </c>
      <c r="V24" s="50">
        <f t="shared" si="8"/>
        <v>0</v>
      </c>
      <c r="W24" s="50">
        <f t="shared" si="9"/>
        <v>0</v>
      </c>
      <c r="Y24" s="26">
        <v>1</v>
      </c>
      <c r="Z24" s="26" t="e">
        <f>VLOOKUP(E24,resumo_desp!$G$4:$H$6,2,FALSE)</f>
        <v>#N/A</v>
      </c>
      <c r="AA24" s="26" t="e">
        <f>VLOOKUP(GETPIVOTDATA("Vinc_schedule",Denom_Sch!$A$3,"Vinculo",C24,"Vinc_denom",E24),resumo_desp!$J$4:$K$14,2,FALSE)</f>
        <v>#REF!</v>
      </c>
      <c r="AB24" s="26" t="e">
        <f>GETPIVOTDATA("WT_mm",Denom_WT!$A$3,"Vinculo",C24,"Vinc_denom",E24)</f>
        <v>#REF!</v>
      </c>
      <c r="AC24" s="34" t="e">
        <f t="shared" si="10"/>
        <v>#REF!</v>
      </c>
      <c r="AD24" s="34"/>
      <c r="AE24" s="26">
        <v>2</v>
      </c>
      <c r="AF24" s="26" t="e">
        <f>VLOOKUP(GETPIVOTDATA("Vinc_denom",Sch_denom!$A$3,"Vinculo",C24,"Vinc_schedule",F24),resumo_desp!$G$4:$H$6,2,FALSE)</f>
        <v>#REF!</v>
      </c>
      <c r="AG24" s="26" t="e">
        <f>VLOOKUP(F24,resumo_desp!$J$4:$K$14,2,FALSE)</f>
        <v>#N/A</v>
      </c>
      <c r="AH24" s="26" t="e">
        <f>GETPIVOTDATA("WT_mm",Sch_WT!$A$3,"Vinculo",C24,"Vinc_schedule",F24)</f>
        <v>#REF!</v>
      </c>
      <c r="AI24" s="34" t="e">
        <f t="shared" si="11"/>
        <v>#REF!</v>
      </c>
      <c r="AJ24" s="34"/>
      <c r="AK24" s="26">
        <v>3</v>
      </c>
      <c r="AL24" s="26" t="e">
        <f>VLOOKUP(GETPIVOTDATA("Vinc_denom",WT_denom!$A$3,"Vinculo",C24,"WT_mm",G24),resumo_desp!$G$4:$H$6,2,FALSE)</f>
        <v>#REF!</v>
      </c>
      <c r="AM24" s="26" t="e">
        <f>VLOOKUP(GETPIVOTDATA("Vinc_schedule",WT_sch!$A$3,"Vinculo",C24,"WT_mm",G24),resumo_desp!$J$4:$K$14,2,FALSE)</f>
        <v>#REF!</v>
      </c>
      <c r="AN24" s="27">
        <f t="shared" si="12"/>
        <v>0</v>
      </c>
      <c r="AO24" s="26">
        <f t="shared" si="13"/>
        <v>0</v>
      </c>
      <c r="AP24" s="15"/>
      <c r="AQ24" s="26">
        <v>4</v>
      </c>
      <c r="AR24" s="26" t="e">
        <f>VLOOKUP(GETPIVOTDATA("Vinc_denom",WT_denom!$A$3,"Vinculo",C24,"WT_mm",AT24),resumo_desp!$G$4:$H$6,2,FALSE)</f>
        <v>#REF!</v>
      </c>
      <c r="AS24" s="26" t="e">
        <f>VLOOKUP(GETPIVOTDATA("Vinc_schedule",WT_sch!$A$3,"Vinculo",C24,"WT_mm",AT24),resumo_desp!$J$4:$K$14,2,FALSE)</f>
        <v>#REF!</v>
      </c>
      <c r="AT24" s="26">
        <f t="shared" si="14"/>
        <v>0</v>
      </c>
      <c r="AU24" s="34">
        <f t="shared" si="15"/>
        <v>0</v>
      </c>
      <c r="AW24" s="81"/>
      <c r="BD24" s="80">
        <f t="shared" si="16"/>
        <v>0</v>
      </c>
      <c r="BE24">
        <f t="shared" si="4"/>
        <v>0</v>
      </c>
      <c r="BF24" s="80">
        <f t="shared" si="5"/>
        <v>0</v>
      </c>
      <c r="BG24">
        <f t="shared" si="17"/>
        <v>0</v>
      </c>
    </row>
    <row r="25" spans="1:59" ht="18.75" customHeight="1">
      <c r="A25" s="43">
        <v>7</v>
      </c>
      <c r="B25" s="41"/>
      <c r="C25" s="62"/>
      <c r="D25" s="63"/>
      <c r="E25" s="64"/>
      <c r="F25" s="64"/>
      <c r="G25" s="65"/>
      <c r="H25" s="66"/>
      <c r="I25" s="69"/>
      <c r="J25" s="68"/>
      <c r="K25" s="43"/>
      <c r="L25" s="45">
        <f t="shared" si="0"/>
        <v>0</v>
      </c>
      <c r="M25" s="45">
        <f t="shared" si="1"/>
        <v>0</v>
      </c>
      <c r="N25" s="46">
        <f t="shared" si="2"/>
        <v>0</v>
      </c>
      <c r="O25" s="47">
        <f t="shared" si="3"/>
        <v>0</v>
      </c>
      <c r="P25" s="48"/>
      <c r="Q25" s="50">
        <f t="shared" si="6"/>
        <v>0</v>
      </c>
      <c r="R25" s="49">
        <f>IF(ISERROR(((VLOOKUP(C25,resumo_desp!$A$4:$E$41,5,FALSE)-O25)*O25*10.69)*0.45359237/0.3048)&lt;&gt;TRUE,((VLOOKUP(C25,resumo_desp!$A$4:$E$41,5,FALSE)-O25)*O25*10.69)*0.45359237/0.3048,0)</f>
        <v>0</v>
      </c>
      <c r="S25" s="50">
        <f t="shared" si="7"/>
        <v>0</v>
      </c>
      <c r="T25" s="50">
        <f>IF(ISERROR(VLOOKUP(C25,resumo_desp!$A$4:$E$41,5,FALSE)*0.0254*PI()*Q25)&lt;&gt;TRUE,VLOOKUP(C25,resumo_desp!$A$4:$E$41,5,FALSE)*0.0254*PI()*Q25,0)</f>
        <v>0</v>
      </c>
      <c r="V25" s="50">
        <f t="shared" si="8"/>
        <v>0</v>
      </c>
      <c r="W25" s="50">
        <f t="shared" si="9"/>
        <v>0</v>
      </c>
      <c r="Y25" s="26">
        <v>1</v>
      </c>
      <c r="Z25" s="26" t="e">
        <f>VLOOKUP(E25,resumo_desp!$G$4:$H$6,2,FALSE)</f>
        <v>#N/A</v>
      </c>
      <c r="AA25" s="26" t="e">
        <f>VLOOKUP(GETPIVOTDATA("Vinc_schedule",Denom_Sch!$A$3,"Vinculo",C25,"Vinc_denom",E25),resumo_desp!$J$4:$K$14,2,FALSE)</f>
        <v>#REF!</v>
      </c>
      <c r="AB25" s="26" t="e">
        <f>GETPIVOTDATA("WT_mm",Denom_WT!$A$3,"Vinculo",C25,"Vinc_denom",E25)</f>
        <v>#REF!</v>
      </c>
      <c r="AC25" s="34" t="e">
        <f t="shared" si="10"/>
        <v>#REF!</v>
      </c>
      <c r="AD25" s="34"/>
      <c r="AE25" s="26">
        <v>2</v>
      </c>
      <c r="AF25" s="26" t="e">
        <f>VLOOKUP(GETPIVOTDATA("Vinc_denom",Sch_denom!$A$3,"Vinculo",C25,"Vinc_schedule",F25),resumo_desp!$G$4:$H$6,2,FALSE)</f>
        <v>#REF!</v>
      </c>
      <c r="AG25" s="26" t="e">
        <f>VLOOKUP(F25,resumo_desp!$J$4:$K$14,2,FALSE)</f>
        <v>#N/A</v>
      </c>
      <c r="AH25" s="26" t="e">
        <f>GETPIVOTDATA("WT_mm",Sch_WT!$A$3,"Vinculo",C25,"Vinc_schedule",F25)</f>
        <v>#REF!</v>
      </c>
      <c r="AI25" s="34" t="e">
        <f t="shared" si="11"/>
        <v>#REF!</v>
      </c>
      <c r="AJ25" s="34"/>
      <c r="AK25" s="26">
        <v>3</v>
      </c>
      <c r="AL25" s="26" t="e">
        <f>VLOOKUP(GETPIVOTDATA("Vinc_denom",WT_denom!$A$3,"Vinculo",C25,"WT_mm",G25),resumo_desp!$G$4:$H$6,2,FALSE)</f>
        <v>#REF!</v>
      </c>
      <c r="AM25" s="26" t="e">
        <f>VLOOKUP(GETPIVOTDATA("Vinc_schedule",WT_sch!$A$3,"Vinculo",C25,"WT_mm",G25),resumo_desp!$J$4:$K$14,2,FALSE)</f>
        <v>#REF!</v>
      </c>
      <c r="AN25" s="27">
        <f t="shared" si="12"/>
        <v>0</v>
      </c>
      <c r="AO25" s="26">
        <f t="shared" si="13"/>
        <v>0</v>
      </c>
      <c r="AP25" s="15"/>
      <c r="AQ25" s="26">
        <v>4</v>
      </c>
      <c r="AR25" s="26" t="e">
        <f>VLOOKUP(GETPIVOTDATA("Vinc_denom",WT_denom!$A$3,"Vinculo",C25,"WT_mm",AT25),resumo_desp!$G$4:$H$6,2,FALSE)</f>
        <v>#REF!</v>
      </c>
      <c r="AS25" s="26" t="e">
        <f>VLOOKUP(GETPIVOTDATA("Vinc_schedule",WT_sch!$A$3,"Vinculo",C25,"WT_mm",AT25),resumo_desp!$J$4:$K$14,2,FALSE)</f>
        <v>#REF!</v>
      </c>
      <c r="AT25" s="26">
        <f t="shared" si="14"/>
        <v>0</v>
      </c>
      <c r="AU25" s="34">
        <f t="shared" si="15"/>
        <v>0</v>
      </c>
      <c r="AW25" s="81"/>
      <c r="BD25" s="80">
        <f t="shared" si="16"/>
        <v>0</v>
      </c>
      <c r="BE25">
        <f t="shared" si="4"/>
        <v>0</v>
      </c>
      <c r="BF25" s="80">
        <f t="shared" si="5"/>
        <v>0</v>
      </c>
      <c r="BG25">
        <f t="shared" si="17"/>
        <v>0</v>
      </c>
    </row>
    <row r="26" spans="1:59" ht="18.75" customHeight="1">
      <c r="A26" s="43">
        <v>8</v>
      </c>
      <c r="B26" s="41"/>
      <c r="C26" s="62"/>
      <c r="D26" s="63"/>
      <c r="E26" s="64"/>
      <c r="F26" s="64"/>
      <c r="G26" s="65"/>
      <c r="H26" s="66"/>
      <c r="I26" s="69"/>
      <c r="J26" s="68"/>
      <c r="K26" s="43"/>
      <c r="L26" s="45">
        <f t="shared" si="0"/>
        <v>0</v>
      </c>
      <c r="M26" s="45">
        <f t="shared" si="1"/>
        <v>0</v>
      </c>
      <c r="N26" s="46">
        <f t="shared" si="2"/>
        <v>0</v>
      </c>
      <c r="O26" s="47">
        <f t="shared" si="3"/>
        <v>0</v>
      </c>
      <c r="P26" s="48"/>
      <c r="Q26" s="50">
        <f t="shared" si="6"/>
        <v>0</v>
      </c>
      <c r="R26" s="49">
        <f>IF(ISERROR(((VLOOKUP(C26,resumo_desp!$A$4:$E$41,5,FALSE)-O26)*O26*10.69)*0.45359237/0.3048)&lt;&gt;TRUE,((VLOOKUP(C26,resumo_desp!$A$4:$E$41,5,FALSE)-O26)*O26*10.69)*0.45359237/0.3048,0)</f>
        <v>0</v>
      </c>
      <c r="S26" s="50">
        <f t="shared" si="7"/>
        <v>0</v>
      </c>
      <c r="T26" s="50">
        <f>IF(ISERROR(VLOOKUP(C26,resumo_desp!$A$4:$E$41,5,FALSE)*0.0254*PI()*Q26)&lt;&gt;TRUE,VLOOKUP(C26,resumo_desp!$A$4:$E$41,5,FALSE)*0.0254*PI()*Q26,0)</f>
        <v>0</v>
      </c>
      <c r="V26" s="50">
        <f t="shared" si="8"/>
        <v>0</v>
      </c>
      <c r="W26" s="50">
        <f t="shared" si="9"/>
        <v>0</v>
      </c>
      <c r="Y26" s="26">
        <v>1</v>
      </c>
      <c r="Z26" s="26" t="e">
        <f>VLOOKUP(E26,resumo_desp!$G$4:$H$6,2,FALSE)</f>
        <v>#N/A</v>
      </c>
      <c r="AA26" s="26" t="e">
        <f>VLOOKUP(GETPIVOTDATA("Vinc_schedule",Denom_Sch!$A$3,"Vinculo",C26,"Vinc_denom",E26),resumo_desp!$J$4:$K$14,2,FALSE)</f>
        <v>#REF!</v>
      </c>
      <c r="AB26" s="26" t="e">
        <f>GETPIVOTDATA("WT_mm",Denom_WT!$A$3,"Vinculo",C26,"Vinc_denom",E26)</f>
        <v>#REF!</v>
      </c>
      <c r="AC26" s="34" t="e">
        <f t="shared" si="10"/>
        <v>#REF!</v>
      </c>
      <c r="AD26" s="34"/>
      <c r="AE26" s="26">
        <v>2</v>
      </c>
      <c r="AF26" s="26" t="e">
        <f>VLOOKUP(GETPIVOTDATA("Vinc_denom",Sch_denom!$A$3,"Vinculo",C26,"Vinc_schedule",F26),resumo_desp!$G$4:$H$6,2,FALSE)</f>
        <v>#REF!</v>
      </c>
      <c r="AG26" s="26" t="e">
        <f>VLOOKUP(F26,resumo_desp!$J$4:$K$14,2,FALSE)</f>
        <v>#N/A</v>
      </c>
      <c r="AH26" s="26" t="e">
        <f>GETPIVOTDATA("WT_mm",Sch_WT!$A$3,"Vinculo",C26,"Vinc_schedule",F26)</f>
        <v>#REF!</v>
      </c>
      <c r="AI26" s="34" t="e">
        <f t="shared" si="11"/>
        <v>#REF!</v>
      </c>
      <c r="AJ26" s="34"/>
      <c r="AK26" s="26">
        <v>3</v>
      </c>
      <c r="AL26" s="26" t="e">
        <f>VLOOKUP(GETPIVOTDATA("Vinc_denom",WT_denom!$A$3,"Vinculo",C26,"WT_mm",G26),resumo_desp!$G$4:$H$6,2,FALSE)</f>
        <v>#REF!</v>
      </c>
      <c r="AM26" s="26" t="e">
        <f>VLOOKUP(GETPIVOTDATA("Vinc_schedule",WT_sch!$A$3,"Vinculo",C26,"WT_mm",G26),resumo_desp!$J$4:$K$14,2,FALSE)</f>
        <v>#REF!</v>
      </c>
      <c r="AN26" s="27">
        <f t="shared" si="12"/>
        <v>0</v>
      </c>
      <c r="AO26" s="26">
        <f t="shared" si="13"/>
        <v>0</v>
      </c>
      <c r="AP26" s="15"/>
      <c r="AQ26" s="26">
        <v>4</v>
      </c>
      <c r="AR26" s="26" t="e">
        <f>VLOOKUP(GETPIVOTDATA("Vinc_denom",WT_denom!$A$3,"Vinculo",C26,"WT_mm",AT26),resumo_desp!$G$4:$H$6,2,FALSE)</f>
        <v>#REF!</v>
      </c>
      <c r="AS26" s="26" t="e">
        <f>VLOOKUP(GETPIVOTDATA("Vinc_schedule",WT_sch!$A$3,"Vinculo",C26,"WT_mm",AT26),resumo_desp!$J$4:$K$14,2,FALSE)</f>
        <v>#REF!</v>
      </c>
      <c r="AT26" s="26">
        <f t="shared" si="14"/>
        <v>0</v>
      </c>
      <c r="AU26" s="34">
        <f t="shared" si="15"/>
        <v>0</v>
      </c>
      <c r="AW26" s="81"/>
      <c r="BD26" s="80">
        <f t="shared" si="16"/>
        <v>0</v>
      </c>
      <c r="BE26">
        <f t="shared" si="4"/>
        <v>0</v>
      </c>
      <c r="BF26" s="80">
        <f t="shared" si="5"/>
        <v>0</v>
      </c>
      <c r="BG26">
        <f t="shared" si="17"/>
        <v>0</v>
      </c>
    </row>
    <row r="27" spans="1:47" ht="18.75" customHeight="1">
      <c r="A27" s="43">
        <v>9</v>
      </c>
      <c r="B27" s="41"/>
      <c r="C27" s="62"/>
      <c r="D27" s="63"/>
      <c r="E27" s="64"/>
      <c r="F27" s="64"/>
      <c r="G27" s="65"/>
      <c r="H27" s="66"/>
      <c r="I27" s="69"/>
      <c r="J27" s="68"/>
      <c r="K27" s="43"/>
      <c r="L27" s="45">
        <f t="shared" si="0"/>
        <v>0</v>
      </c>
      <c r="M27" s="45">
        <f t="shared" si="1"/>
        <v>0</v>
      </c>
      <c r="N27" s="46">
        <f t="shared" si="2"/>
        <v>0</v>
      </c>
      <c r="O27" s="47">
        <f t="shared" si="3"/>
        <v>0</v>
      </c>
      <c r="P27" s="48"/>
      <c r="Q27" s="50">
        <f t="shared" si="6"/>
        <v>0</v>
      </c>
      <c r="R27" s="49">
        <f>IF(ISERROR(((VLOOKUP(C27,resumo_desp!$A$4:$E$41,5,FALSE)-O27)*O27*10.69)*0.45359237/0.3048)&lt;&gt;TRUE,((VLOOKUP(C27,resumo_desp!$A$4:$E$41,5,FALSE)-O27)*O27*10.69)*0.45359237/0.3048,0)</f>
        <v>0</v>
      </c>
      <c r="S27" s="50">
        <f t="shared" si="7"/>
        <v>0</v>
      </c>
      <c r="T27" s="50">
        <f>IF(ISERROR(VLOOKUP(C27,resumo_desp!$A$4:$E$41,5,FALSE)*0.0254*PI()*Q27)&lt;&gt;TRUE,VLOOKUP(C27,resumo_desp!$A$4:$E$41,5,FALSE)*0.0254*PI()*Q27,0)</f>
        <v>0</v>
      </c>
      <c r="V27" s="50">
        <f t="shared" si="8"/>
        <v>0</v>
      </c>
      <c r="W27" s="50">
        <f t="shared" si="9"/>
        <v>0</v>
      </c>
      <c r="Y27" s="26">
        <v>1</v>
      </c>
      <c r="Z27" s="26" t="e">
        <f>VLOOKUP(E27,resumo_desp!$G$4:$H$6,2,FALSE)</f>
        <v>#N/A</v>
      </c>
      <c r="AA27" s="26" t="e">
        <f>VLOOKUP(GETPIVOTDATA("Vinc_schedule",Denom_Sch!$A$3,"Vinculo",C27,"Vinc_denom",E27),resumo_desp!$J$4:$K$14,2,FALSE)</f>
        <v>#REF!</v>
      </c>
      <c r="AB27" s="26" t="e">
        <f>GETPIVOTDATA("WT_mm",Denom_WT!$A$3,"Vinculo",C27,"Vinc_denom",E27)</f>
        <v>#REF!</v>
      </c>
      <c r="AC27" s="34" t="e">
        <f t="shared" si="10"/>
        <v>#REF!</v>
      </c>
      <c r="AD27" s="34"/>
      <c r="AE27" s="26">
        <v>2</v>
      </c>
      <c r="AF27" s="26" t="e">
        <f>VLOOKUP(GETPIVOTDATA("Vinc_denom",Sch_denom!$A$3,"Vinculo",C27,"Vinc_schedule",F27),resumo_desp!$G$4:$H$6,2,FALSE)</f>
        <v>#REF!</v>
      </c>
      <c r="AG27" s="26" t="e">
        <f>VLOOKUP(F27,resumo_desp!$J$4:$K$14,2,FALSE)</f>
        <v>#N/A</v>
      </c>
      <c r="AH27" s="26" t="e">
        <f>GETPIVOTDATA("WT_mm",Sch_WT!$A$3,"Vinculo",C27,"Vinc_schedule",F27)</f>
        <v>#REF!</v>
      </c>
      <c r="AI27" s="34" t="e">
        <f t="shared" si="11"/>
        <v>#REF!</v>
      </c>
      <c r="AJ27" s="34"/>
      <c r="AK27" s="26">
        <v>3</v>
      </c>
      <c r="AL27" s="26" t="e">
        <f>VLOOKUP(GETPIVOTDATA("Vinc_denom",WT_denom!$A$3,"Vinculo",C27,"WT_mm",G27),resumo_desp!$G$4:$H$6,2,FALSE)</f>
        <v>#REF!</v>
      </c>
      <c r="AM27" s="26" t="e">
        <f>VLOOKUP(GETPIVOTDATA("Vinc_schedule",WT_sch!$A$3,"Vinculo",C27,"WT_mm",G27),resumo_desp!$J$4:$K$14,2,FALSE)</f>
        <v>#REF!</v>
      </c>
      <c r="AN27" s="27">
        <f t="shared" si="12"/>
        <v>0</v>
      </c>
      <c r="AO27" s="26">
        <f t="shared" si="13"/>
        <v>0</v>
      </c>
      <c r="AP27" s="15"/>
      <c r="AQ27" s="26">
        <v>4</v>
      </c>
      <c r="AR27" s="26" t="e">
        <f>VLOOKUP(GETPIVOTDATA("Vinc_denom",WT_denom!$A$3,"Vinculo",C27,"WT_mm",AT27),resumo_desp!$G$4:$H$6,2,FALSE)</f>
        <v>#REF!</v>
      </c>
      <c r="AS27" s="26" t="e">
        <f>VLOOKUP(GETPIVOTDATA("Vinc_schedule",WT_sch!$A$3,"Vinculo",C27,"WT_mm",AT27),resumo_desp!$J$4:$K$14,2,FALSE)</f>
        <v>#REF!</v>
      </c>
      <c r="AT27" s="26">
        <f t="shared" si="14"/>
        <v>0</v>
      </c>
      <c r="AU27" s="34">
        <f t="shared" si="15"/>
        <v>0</v>
      </c>
    </row>
    <row r="28" spans="1:47" ht="18.75" customHeight="1">
      <c r="A28" s="43">
        <v>10</v>
      </c>
      <c r="B28" s="41"/>
      <c r="C28" s="62"/>
      <c r="D28" s="63"/>
      <c r="E28" s="64"/>
      <c r="F28" s="64"/>
      <c r="G28" s="65"/>
      <c r="H28" s="66"/>
      <c r="I28" s="69"/>
      <c r="J28" s="68"/>
      <c r="K28" s="43"/>
      <c r="L28" s="45">
        <f t="shared" si="0"/>
        <v>0</v>
      </c>
      <c r="M28" s="45">
        <f t="shared" si="1"/>
        <v>0</v>
      </c>
      <c r="N28" s="46">
        <f t="shared" si="2"/>
        <v>0</v>
      </c>
      <c r="O28" s="47">
        <f t="shared" si="3"/>
        <v>0</v>
      </c>
      <c r="P28" s="48"/>
      <c r="Q28" s="50">
        <f t="shared" si="6"/>
        <v>0</v>
      </c>
      <c r="R28" s="49">
        <f>IF(ISERROR(((VLOOKUP(C28,resumo_desp!$A$4:$E$41,5,FALSE)-O28)*O28*10.69)*0.45359237/0.3048)&lt;&gt;TRUE,((VLOOKUP(C28,resumo_desp!$A$4:$E$41,5,FALSE)-O28)*O28*10.69)*0.45359237/0.3048,0)</f>
        <v>0</v>
      </c>
      <c r="S28" s="50">
        <f t="shared" si="7"/>
        <v>0</v>
      </c>
      <c r="T28" s="50">
        <f>IF(ISERROR(VLOOKUP(C28,resumo_desp!$A$4:$E$41,5,FALSE)*0.0254*PI()*Q28)&lt;&gt;TRUE,VLOOKUP(C28,resumo_desp!$A$4:$E$41,5,FALSE)*0.0254*PI()*Q28,0)</f>
        <v>0</v>
      </c>
      <c r="V28" s="50">
        <f t="shared" si="8"/>
        <v>0</v>
      </c>
      <c r="W28" s="50">
        <f t="shared" si="9"/>
        <v>0</v>
      </c>
      <c r="Y28" s="26">
        <v>1</v>
      </c>
      <c r="Z28" s="26" t="e">
        <f>VLOOKUP(E28,resumo_desp!$G$4:$H$6,2,FALSE)</f>
        <v>#N/A</v>
      </c>
      <c r="AA28" s="26" t="e">
        <f>VLOOKUP(GETPIVOTDATA("Vinc_schedule",Denom_Sch!$A$3,"Vinculo",C28,"Vinc_denom",E28),resumo_desp!$J$4:$K$14,2,FALSE)</f>
        <v>#REF!</v>
      </c>
      <c r="AB28" s="26" t="e">
        <f>GETPIVOTDATA("WT_mm",Denom_WT!$A$3,"Vinculo",C28,"Vinc_denom",E28)</f>
        <v>#REF!</v>
      </c>
      <c r="AC28" s="34" t="e">
        <f t="shared" si="10"/>
        <v>#REF!</v>
      </c>
      <c r="AD28" s="34"/>
      <c r="AE28" s="26">
        <v>2</v>
      </c>
      <c r="AF28" s="26" t="e">
        <f>VLOOKUP(GETPIVOTDATA("Vinc_denom",Sch_denom!$A$3,"Vinculo",C28,"Vinc_schedule",F28),resumo_desp!$G$4:$H$6,2,FALSE)</f>
        <v>#REF!</v>
      </c>
      <c r="AG28" s="26" t="e">
        <f>VLOOKUP(F28,resumo_desp!$J$4:$K$14,2,FALSE)</f>
        <v>#N/A</v>
      </c>
      <c r="AH28" s="26" t="e">
        <f>GETPIVOTDATA("WT_mm",Sch_WT!$A$3,"Vinculo",C28,"Vinc_schedule",F28)</f>
        <v>#REF!</v>
      </c>
      <c r="AI28" s="34" t="e">
        <f t="shared" si="11"/>
        <v>#REF!</v>
      </c>
      <c r="AJ28" s="34"/>
      <c r="AK28" s="26">
        <v>3</v>
      </c>
      <c r="AL28" s="26" t="e">
        <f>VLOOKUP(GETPIVOTDATA("Vinc_denom",WT_denom!$A$3,"Vinculo",C28,"WT_mm",G28),resumo_desp!$G$4:$H$6,2,FALSE)</f>
        <v>#REF!</v>
      </c>
      <c r="AM28" s="26" t="e">
        <f>VLOOKUP(GETPIVOTDATA("Vinc_schedule",WT_sch!$A$3,"Vinculo",C28,"WT_mm",G28),resumo_desp!$J$4:$K$14,2,FALSE)</f>
        <v>#REF!</v>
      </c>
      <c r="AN28" s="27">
        <f t="shared" si="12"/>
        <v>0</v>
      </c>
      <c r="AO28" s="26">
        <f t="shared" si="13"/>
        <v>0</v>
      </c>
      <c r="AP28" s="15"/>
      <c r="AQ28" s="26">
        <v>4</v>
      </c>
      <c r="AR28" s="26" t="e">
        <f>VLOOKUP(GETPIVOTDATA("Vinc_denom",WT_denom!$A$3,"Vinculo",C28,"WT_mm",AT28),resumo_desp!$G$4:$H$6,2,FALSE)</f>
        <v>#REF!</v>
      </c>
      <c r="AS28" s="26" t="e">
        <f>VLOOKUP(GETPIVOTDATA("Vinc_schedule",WT_sch!$A$3,"Vinculo",C28,"WT_mm",AT28),resumo_desp!$J$4:$K$14,2,FALSE)</f>
        <v>#REF!</v>
      </c>
      <c r="AT28" s="26">
        <f t="shared" si="14"/>
        <v>0</v>
      </c>
      <c r="AU28" s="34">
        <f t="shared" si="15"/>
        <v>0</v>
      </c>
    </row>
    <row r="29" spans="1:47" ht="8.25" customHeight="1">
      <c r="A29" s="41"/>
      <c r="B29" s="43"/>
      <c r="C29" s="41"/>
      <c r="D29" s="41"/>
      <c r="E29" s="51"/>
      <c r="F29" s="51"/>
      <c r="G29" s="52"/>
      <c r="H29" s="52"/>
      <c r="I29" s="53"/>
      <c r="J29" s="54"/>
      <c r="K29" s="43"/>
      <c r="L29" s="55"/>
      <c r="M29" s="55"/>
      <c r="N29" s="53"/>
      <c r="O29" s="48"/>
      <c r="P29" s="48"/>
      <c r="Q29" s="48"/>
      <c r="R29" s="44"/>
      <c r="S29" s="56"/>
      <c r="T29" s="56"/>
      <c r="V29" s="75"/>
      <c r="Y29" s="26"/>
      <c r="Z29" s="26"/>
      <c r="AA29" s="26"/>
      <c r="AB29" s="26"/>
      <c r="AC29" s="34"/>
      <c r="AD29" s="34"/>
      <c r="AE29" s="26"/>
      <c r="AF29" s="26"/>
      <c r="AG29" s="26"/>
      <c r="AH29" s="26"/>
      <c r="AI29" s="34"/>
      <c r="AJ29" s="34"/>
      <c r="AK29" s="26"/>
      <c r="AL29" s="26"/>
      <c r="AM29" s="26"/>
      <c r="AN29" s="27"/>
      <c r="AO29" s="26"/>
      <c r="AP29" s="15"/>
      <c r="AQ29" s="26"/>
      <c r="AR29" s="26"/>
      <c r="AS29" s="26"/>
      <c r="AT29" s="26"/>
      <c r="AU29" s="34"/>
    </row>
    <row r="30" spans="1:44" ht="13.5">
      <c r="A30" s="41"/>
      <c r="B30" s="41"/>
      <c r="C30" s="41"/>
      <c r="D30" s="41"/>
      <c r="E30" s="41"/>
      <c r="F30" s="41"/>
      <c r="G30" s="41"/>
      <c r="H30" s="41"/>
      <c r="I30" s="41"/>
      <c r="J30" s="57">
        <f>SUM(J19:J28)</f>
        <v>300</v>
      </c>
      <c r="K30" s="43"/>
      <c r="L30" s="41"/>
      <c r="M30" s="41"/>
      <c r="N30" s="41"/>
      <c r="O30" s="41"/>
      <c r="P30" s="41"/>
      <c r="Q30" s="58">
        <f>SUM(Q19:Q28)</f>
        <v>300</v>
      </c>
      <c r="R30" s="41"/>
      <c r="S30" s="58">
        <f>SUM(S19:S28)</f>
        <v>750.3</v>
      </c>
      <c r="T30" s="58">
        <f>SUM(T19:T28)</f>
        <v>31.479700866765807</v>
      </c>
      <c r="V30" s="58">
        <f>SUM(V19:V28)</f>
        <v>984.3</v>
      </c>
      <c r="W30" s="58">
        <f>SUM(W19:W28)</f>
        <v>1654.1</v>
      </c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</row>
    <row r="31" spans="25:47" ht="12.75"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</row>
    <row r="32" spans="3:44" ht="12.75">
      <c r="C32" s="40"/>
      <c r="Y32" s="70">
        <v>1</v>
      </c>
      <c r="Z32" s="71" t="s">
        <v>32</v>
      </c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</row>
    <row r="34" spans="25:28" ht="12.75">
      <c r="Y34" s="74">
        <v>1</v>
      </c>
      <c r="Z34" s="71" t="s">
        <v>36</v>
      </c>
      <c r="AA34" s="72"/>
      <c r="AB34" s="73"/>
    </row>
    <row r="35" spans="3:15" ht="16.5">
      <c r="C35" s="60" t="s">
        <v>34</v>
      </c>
      <c r="O35" s="77" t="s">
        <v>43</v>
      </c>
    </row>
    <row r="36" spans="3:15" ht="6" customHeight="1">
      <c r="C36" s="61"/>
      <c r="O36" s="61"/>
    </row>
    <row r="37" spans="3:15" ht="16.5">
      <c r="C37" s="61" t="s">
        <v>42</v>
      </c>
      <c r="O37" s="78" t="s">
        <v>50</v>
      </c>
    </row>
    <row r="38" spans="3:15" ht="16.5">
      <c r="C38" s="61" t="s">
        <v>41</v>
      </c>
      <c r="O38" s="78" t="s">
        <v>46</v>
      </c>
    </row>
    <row r="39" spans="3:15" ht="16.5">
      <c r="C39" s="61" t="s">
        <v>40</v>
      </c>
      <c r="O39" s="61" t="s">
        <v>44</v>
      </c>
    </row>
    <row r="40" spans="3:15" ht="16.5">
      <c r="C40" s="61" t="s">
        <v>48</v>
      </c>
      <c r="O40" s="78" t="s">
        <v>47</v>
      </c>
    </row>
    <row r="41" ht="16.5">
      <c r="C41" s="61" t="s">
        <v>49</v>
      </c>
    </row>
  </sheetData>
  <sheetProtection password="C79D" sheet="1" objects="1" scenarios="1"/>
  <protectedRanges>
    <protectedRange sqref="G19:J28" name="Intervalo1"/>
  </protectedRanges>
  <mergeCells count="14">
    <mergeCell ref="V16:V17"/>
    <mergeCell ref="W16:W17"/>
    <mergeCell ref="L13:W13"/>
    <mergeCell ref="C11:W11"/>
    <mergeCell ref="T16:T17"/>
    <mergeCell ref="Q16:Q17"/>
    <mergeCell ref="C13:J13"/>
    <mergeCell ref="J16:J17"/>
    <mergeCell ref="L16:L17"/>
    <mergeCell ref="M16:M17"/>
    <mergeCell ref="N16:N17"/>
    <mergeCell ref="O16:O17"/>
    <mergeCell ref="R16:R17"/>
    <mergeCell ref="S16:S17"/>
  </mergeCells>
  <printOptions/>
  <pageMargins left="0.39" right="0.39" top="0.75" bottom="0.9842519690000001" header="0.492125985" footer="0.492125985"/>
  <pageSetup fitToHeight="1" fitToWidth="1" horizontalDpi="600" verticalDpi="600" orientation="portrait" scale="5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2:K41"/>
  <sheetViews>
    <sheetView workbookViewId="0" topLeftCell="A1">
      <selection activeCell="J1" sqref="J1"/>
    </sheetView>
  </sheetViews>
  <sheetFormatPr defaultColWidth="9.140625" defaultRowHeight="12.75"/>
  <cols>
    <col min="1" max="1" width="9.57421875" style="0" bestFit="1" customWidth="1"/>
    <col min="2" max="2" width="9.57421875" style="0" customWidth="1"/>
    <col min="3" max="3" width="12.140625" style="0" bestFit="1" customWidth="1"/>
    <col min="4" max="4" width="10.140625" style="0" bestFit="1" customWidth="1"/>
    <col min="5" max="5" width="12.57421875" style="0" bestFit="1" customWidth="1"/>
    <col min="6" max="6" width="12.57421875" style="0" customWidth="1"/>
  </cols>
  <sheetData>
    <row r="2" spans="1:10" ht="12.75">
      <c r="A2" t="s">
        <v>18</v>
      </c>
      <c r="B2" s="38">
        <v>2</v>
      </c>
      <c r="G2" t="s">
        <v>23</v>
      </c>
      <c r="J2" t="s">
        <v>10</v>
      </c>
    </row>
    <row r="3" spans="1:11" ht="12.75">
      <c r="A3" s="7" t="s">
        <v>4</v>
      </c>
      <c r="B3" s="28" t="s">
        <v>17</v>
      </c>
      <c r="C3" s="7" t="s">
        <v>13</v>
      </c>
      <c r="D3" s="7" t="s">
        <v>0</v>
      </c>
      <c r="E3" s="28" t="s">
        <v>2</v>
      </c>
      <c r="G3" s="4" t="s">
        <v>19</v>
      </c>
      <c r="H3" s="4" t="s">
        <v>9</v>
      </c>
      <c r="J3" s="4" t="s">
        <v>20</v>
      </c>
      <c r="K3" s="76" t="s">
        <v>10</v>
      </c>
    </row>
    <row r="4" spans="1:11" ht="12.75">
      <c r="A4" s="4">
        <v>1</v>
      </c>
      <c r="B4" s="23">
        <f aca="true" t="shared" si="0" ref="B4:B41">IF($B$2=1,D4,C4)</f>
        <v>0.25</v>
      </c>
      <c r="C4" s="9">
        <v>0.25</v>
      </c>
      <c r="D4" s="10">
        <v>13.7</v>
      </c>
      <c r="E4">
        <v>0.54</v>
      </c>
      <c r="G4" s="4">
        <v>1</v>
      </c>
      <c r="H4" s="4" t="s">
        <v>11</v>
      </c>
      <c r="J4" s="4">
        <v>1</v>
      </c>
      <c r="K4" s="76">
        <v>10</v>
      </c>
    </row>
    <row r="5" spans="1:11" ht="12.75">
      <c r="A5" s="4">
        <v>2</v>
      </c>
      <c r="B5" s="23">
        <f t="shared" si="0"/>
        <v>0.375</v>
      </c>
      <c r="C5" s="9">
        <v>0.375</v>
      </c>
      <c r="D5" s="10">
        <v>17.1</v>
      </c>
      <c r="E5">
        <v>0.675</v>
      </c>
      <c r="G5" s="4">
        <v>2</v>
      </c>
      <c r="H5" s="4" t="s">
        <v>12</v>
      </c>
      <c r="J5" s="4">
        <v>2</v>
      </c>
      <c r="K5" s="76">
        <v>20</v>
      </c>
    </row>
    <row r="6" spans="1:11" ht="12.75">
      <c r="A6" s="4">
        <v>3</v>
      </c>
      <c r="B6" s="23">
        <f t="shared" si="0"/>
        <v>0.5</v>
      </c>
      <c r="C6" s="9">
        <v>0.5</v>
      </c>
      <c r="D6" s="10">
        <v>21.3</v>
      </c>
      <c r="E6">
        <v>0.84</v>
      </c>
      <c r="G6" s="8">
        <v>3</v>
      </c>
      <c r="H6" s="8" t="s">
        <v>14</v>
      </c>
      <c r="J6" s="4">
        <v>3</v>
      </c>
      <c r="K6" s="76">
        <v>30</v>
      </c>
    </row>
    <row r="7" spans="1:11" ht="12.75">
      <c r="A7" s="4">
        <v>4</v>
      </c>
      <c r="B7" s="23">
        <f t="shared" si="0"/>
        <v>0.75</v>
      </c>
      <c r="C7" s="9">
        <v>0.75</v>
      </c>
      <c r="D7" s="10">
        <v>26.7</v>
      </c>
      <c r="E7">
        <v>1.05</v>
      </c>
      <c r="J7" s="4">
        <v>4</v>
      </c>
      <c r="K7" s="76">
        <v>40</v>
      </c>
    </row>
    <row r="8" spans="1:11" ht="12.75">
      <c r="A8" s="4">
        <v>5</v>
      </c>
      <c r="B8" s="23">
        <f t="shared" si="0"/>
        <v>1</v>
      </c>
      <c r="C8" s="9">
        <v>1</v>
      </c>
      <c r="D8" s="10">
        <v>33.4</v>
      </c>
      <c r="E8">
        <v>1.315</v>
      </c>
      <c r="J8" s="4">
        <v>5</v>
      </c>
      <c r="K8" s="76">
        <v>60</v>
      </c>
    </row>
    <row r="9" spans="1:11" ht="12.75">
      <c r="A9" s="4">
        <v>6</v>
      </c>
      <c r="B9" s="23">
        <f t="shared" si="0"/>
        <v>1.25</v>
      </c>
      <c r="C9" s="9">
        <v>1.25</v>
      </c>
      <c r="D9" s="10">
        <v>42.2</v>
      </c>
      <c r="E9">
        <v>1.66</v>
      </c>
      <c r="J9" s="4">
        <v>6</v>
      </c>
      <c r="K9" s="76">
        <v>80</v>
      </c>
    </row>
    <row r="10" spans="1:11" ht="12.75">
      <c r="A10" s="4">
        <v>7</v>
      </c>
      <c r="B10" s="23">
        <f t="shared" si="0"/>
        <v>1.5</v>
      </c>
      <c r="C10" s="9">
        <v>1.5</v>
      </c>
      <c r="D10" s="10">
        <v>48.3</v>
      </c>
      <c r="E10">
        <v>1.9</v>
      </c>
      <c r="J10" s="4">
        <v>7</v>
      </c>
      <c r="K10" s="76">
        <v>100</v>
      </c>
    </row>
    <row r="11" spans="1:11" ht="12.75">
      <c r="A11" s="4">
        <v>8</v>
      </c>
      <c r="B11" s="23">
        <f t="shared" si="0"/>
        <v>2</v>
      </c>
      <c r="C11" s="9">
        <v>2</v>
      </c>
      <c r="D11" s="10">
        <v>60.3</v>
      </c>
      <c r="E11">
        <v>2.375</v>
      </c>
      <c r="J11" s="4">
        <v>8</v>
      </c>
      <c r="K11" s="76">
        <v>120</v>
      </c>
    </row>
    <row r="12" spans="1:11" ht="12.75">
      <c r="A12" s="4">
        <v>9</v>
      </c>
      <c r="B12" s="23">
        <f t="shared" si="0"/>
        <v>2.5</v>
      </c>
      <c r="C12" s="9">
        <v>2.5</v>
      </c>
      <c r="D12" s="10">
        <v>73</v>
      </c>
      <c r="E12">
        <v>2.875</v>
      </c>
      <c r="J12" s="4">
        <v>9</v>
      </c>
      <c r="K12" s="76">
        <v>140</v>
      </c>
    </row>
    <row r="13" spans="1:11" ht="12.75">
      <c r="A13" s="4">
        <v>10</v>
      </c>
      <c r="B13" s="23">
        <f t="shared" si="0"/>
        <v>3</v>
      </c>
      <c r="C13" s="9">
        <v>3</v>
      </c>
      <c r="D13" s="10">
        <v>88.9</v>
      </c>
      <c r="E13">
        <v>3.5</v>
      </c>
      <c r="J13" s="4">
        <v>10</v>
      </c>
      <c r="K13" s="76">
        <v>160</v>
      </c>
    </row>
    <row r="14" spans="1:10" ht="12.75">
      <c r="A14" s="4">
        <v>11</v>
      </c>
      <c r="B14" s="23">
        <f t="shared" si="0"/>
        <v>3.5</v>
      </c>
      <c r="C14" s="9">
        <v>3.5</v>
      </c>
      <c r="D14" s="10">
        <v>101.6</v>
      </c>
      <c r="E14">
        <v>4</v>
      </c>
      <c r="J14" s="14"/>
    </row>
    <row r="15" spans="1:5" ht="12.75">
      <c r="A15" s="4">
        <v>12</v>
      </c>
      <c r="B15" s="23">
        <f t="shared" si="0"/>
        <v>4</v>
      </c>
      <c r="C15" s="9">
        <v>4</v>
      </c>
      <c r="D15" s="10">
        <v>114.3</v>
      </c>
      <c r="E15">
        <v>4.5</v>
      </c>
    </row>
    <row r="16" spans="1:5" ht="12.75">
      <c r="A16" s="4">
        <v>13</v>
      </c>
      <c r="B16" s="23">
        <f t="shared" si="0"/>
        <v>5</v>
      </c>
      <c r="C16" s="9">
        <v>5</v>
      </c>
      <c r="D16" s="10">
        <v>141.3</v>
      </c>
      <c r="E16">
        <v>5.5625</v>
      </c>
    </row>
    <row r="17" spans="1:5" ht="12.75">
      <c r="A17" s="4">
        <v>14</v>
      </c>
      <c r="B17" s="23">
        <f t="shared" si="0"/>
        <v>6</v>
      </c>
      <c r="C17" s="9">
        <v>6</v>
      </c>
      <c r="D17" s="10">
        <v>168.3</v>
      </c>
      <c r="E17">
        <v>6.625</v>
      </c>
    </row>
    <row r="18" spans="1:5" ht="12.75">
      <c r="A18" s="4">
        <v>15</v>
      </c>
      <c r="B18" s="23">
        <f t="shared" si="0"/>
        <v>8</v>
      </c>
      <c r="C18" s="9">
        <v>8</v>
      </c>
      <c r="D18" s="10">
        <v>219.1</v>
      </c>
      <c r="E18">
        <v>8.625</v>
      </c>
    </row>
    <row r="19" spans="1:5" ht="12.75">
      <c r="A19" s="4">
        <v>16</v>
      </c>
      <c r="B19" s="23">
        <f t="shared" si="0"/>
        <v>10</v>
      </c>
      <c r="C19" s="9">
        <v>10</v>
      </c>
      <c r="D19" s="10">
        <v>273.1</v>
      </c>
      <c r="E19">
        <v>10.75</v>
      </c>
    </row>
    <row r="20" spans="1:5" ht="12.75">
      <c r="A20" s="4">
        <v>17</v>
      </c>
      <c r="B20" s="23">
        <f t="shared" si="0"/>
        <v>12</v>
      </c>
      <c r="C20" s="9">
        <v>12</v>
      </c>
      <c r="D20" s="10">
        <v>323.9</v>
      </c>
      <c r="E20">
        <v>12.75</v>
      </c>
    </row>
    <row r="21" spans="1:5" ht="12.75">
      <c r="A21" s="4">
        <v>18</v>
      </c>
      <c r="B21" s="23">
        <f t="shared" si="0"/>
        <v>14</v>
      </c>
      <c r="C21" s="9">
        <v>14</v>
      </c>
      <c r="D21" s="10">
        <v>355.6</v>
      </c>
      <c r="E21">
        <v>14</v>
      </c>
    </row>
    <row r="22" spans="1:5" ht="12.75">
      <c r="A22" s="4">
        <v>19</v>
      </c>
      <c r="B22" s="23">
        <f t="shared" si="0"/>
        <v>16</v>
      </c>
      <c r="C22" s="9">
        <v>16</v>
      </c>
      <c r="D22" s="10">
        <v>406.4</v>
      </c>
      <c r="E22">
        <v>16</v>
      </c>
    </row>
    <row r="23" spans="1:5" ht="12.75">
      <c r="A23" s="4">
        <v>20</v>
      </c>
      <c r="B23" s="23">
        <f t="shared" si="0"/>
        <v>18</v>
      </c>
      <c r="C23" s="9">
        <v>18</v>
      </c>
      <c r="D23" s="10">
        <v>457</v>
      </c>
      <c r="E23">
        <v>18</v>
      </c>
    </row>
    <row r="24" spans="1:5" ht="12.75">
      <c r="A24" s="4">
        <v>21</v>
      </c>
      <c r="B24" s="23">
        <f t="shared" si="0"/>
        <v>20</v>
      </c>
      <c r="C24" s="9">
        <v>20</v>
      </c>
      <c r="D24" s="10">
        <v>508</v>
      </c>
      <c r="E24">
        <v>20</v>
      </c>
    </row>
    <row r="25" spans="1:5" ht="12.75">
      <c r="A25" s="4">
        <v>22</v>
      </c>
      <c r="B25" s="23">
        <f t="shared" si="0"/>
        <v>22</v>
      </c>
      <c r="C25" s="9">
        <v>22</v>
      </c>
      <c r="D25" s="10">
        <v>559</v>
      </c>
      <c r="E25">
        <v>22</v>
      </c>
    </row>
    <row r="26" spans="1:5" ht="12.75">
      <c r="A26" s="4">
        <v>23</v>
      </c>
      <c r="B26" s="23">
        <f t="shared" si="0"/>
        <v>24</v>
      </c>
      <c r="C26" s="9">
        <v>24</v>
      </c>
      <c r="D26" s="10">
        <v>610</v>
      </c>
      <c r="E26">
        <v>24</v>
      </c>
    </row>
    <row r="27" spans="1:5" ht="12.75">
      <c r="A27" s="4">
        <v>24</v>
      </c>
      <c r="B27" s="23">
        <f t="shared" si="0"/>
        <v>26</v>
      </c>
      <c r="C27" s="9">
        <v>26</v>
      </c>
      <c r="D27" s="10">
        <v>660</v>
      </c>
      <c r="E27">
        <v>26</v>
      </c>
    </row>
    <row r="28" spans="1:5" ht="12.75">
      <c r="A28" s="4">
        <v>25</v>
      </c>
      <c r="B28" s="23">
        <f t="shared" si="0"/>
        <v>28</v>
      </c>
      <c r="C28" s="9">
        <v>28</v>
      </c>
      <c r="D28" s="10">
        <v>711</v>
      </c>
      <c r="E28">
        <v>28</v>
      </c>
    </row>
    <row r="29" spans="1:5" ht="12.75">
      <c r="A29" s="4">
        <v>26</v>
      </c>
      <c r="B29" s="23">
        <f t="shared" si="0"/>
        <v>30</v>
      </c>
      <c r="C29" s="9">
        <v>30</v>
      </c>
      <c r="D29" s="10">
        <v>762</v>
      </c>
      <c r="E29">
        <v>30</v>
      </c>
    </row>
    <row r="30" spans="1:5" ht="12.75">
      <c r="A30" s="4">
        <v>27</v>
      </c>
      <c r="B30" s="23">
        <f t="shared" si="0"/>
        <v>32</v>
      </c>
      <c r="C30" s="9">
        <v>32</v>
      </c>
      <c r="D30" s="10">
        <v>813</v>
      </c>
      <c r="E30">
        <v>32</v>
      </c>
    </row>
    <row r="31" spans="1:5" ht="12.75">
      <c r="A31" s="4">
        <v>28</v>
      </c>
      <c r="B31" s="23">
        <f t="shared" si="0"/>
        <v>34</v>
      </c>
      <c r="C31" s="9">
        <v>34</v>
      </c>
      <c r="D31" s="10">
        <v>864</v>
      </c>
      <c r="E31">
        <v>34</v>
      </c>
    </row>
    <row r="32" spans="1:5" ht="12.75">
      <c r="A32" s="4">
        <v>29</v>
      </c>
      <c r="B32" s="23">
        <f t="shared" si="0"/>
        <v>36</v>
      </c>
      <c r="C32" s="9">
        <v>36</v>
      </c>
      <c r="D32" s="10">
        <v>914</v>
      </c>
      <c r="E32">
        <v>36</v>
      </c>
    </row>
    <row r="33" spans="1:5" ht="12.75">
      <c r="A33" s="4">
        <v>30</v>
      </c>
      <c r="B33" s="23">
        <f t="shared" si="0"/>
        <v>38</v>
      </c>
      <c r="C33" s="9">
        <v>38</v>
      </c>
      <c r="D33" s="10">
        <v>965</v>
      </c>
      <c r="E33">
        <v>38</v>
      </c>
    </row>
    <row r="34" spans="1:5" ht="12.75">
      <c r="A34" s="4">
        <v>31</v>
      </c>
      <c r="B34" s="23">
        <f t="shared" si="0"/>
        <v>40</v>
      </c>
      <c r="C34" s="9">
        <v>40</v>
      </c>
      <c r="D34" s="10">
        <v>1016</v>
      </c>
      <c r="E34">
        <v>40</v>
      </c>
    </row>
    <row r="35" spans="1:5" ht="12.75">
      <c r="A35" s="4">
        <v>32</v>
      </c>
      <c r="B35" s="23">
        <f t="shared" si="0"/>
        <v>42</v>
      </c>
      <c r="C35" s="9">
        <v>42</v>
      </c>
      <c r="D35" s="10">
        <v>1067</v>
      </c>
      <c r="E35">
        <v>42</v>
      </c>
    </row>
    <row r="36" spans="1:5" ht="12.75">
      <c r="A36" s="4">
        <v>33</v>
      </c>
      <c r="B36" s="23">
        <f t="shared" si="0"/>
        <v>44</v>
      </c>
      <c r="C36" s="9">
        <v>44</v>
      </c>
      <c r="D36" s="10">
        <v>1118</v>
      </c>
      <c r="E36">
        <v>44</v>
      </c>
    </row>
    <row r="37" spans="1:5" ht="12.75">
      <c r="A37" s="4">
        <v>34</v>
      </c>
      <c r="B37" s="23">
        <f t="shared" si="0"/>
        <v>46</v>
      </c>
      <c r="C37" s="9">
        <v>46</v>
      </c>
      <c r="D37" s="10">
        <v>1168</v>
      </c>
      <c r="E37">
        <v>46</v>
      </c>
    </row>
    <row r="38" spans="1:5" ht="12.75">
      <c r="A38" s="4">
        <v>35</v>
      </c>
      <c r="B38" s="23">
        <f t="shared" si="0"/>
        <v>48</v>
      </c>
      <c r="C38" s="9">
        <v>48</v>
      </c>
      <c r="D38" s="10">
        <v>1219</v>
      </c>
      <c r="E38">
        <v>48</v>
      </c>
    </row>
    <row r="39" spans="1:5" ht="12.75">
      <c r="A39" s="4">
        <v>36</v>
      </c>
      <c r="B39" s="23">
        <f t="shared" si="0"/>
        <v>52</v>
      </c>
      <c r="C39" s="9">
        <v>52</v>
      </c>
      <c r="D39" s="10">
        <v>1321</v>
      </c>
      <c r="E39">
        <v>52</v>
      </c>
    </row>
    <row r="40" spans="1:5" ht="12.75">
      <c r="A40" s="4">
        <v>37</v>
      </c>
      <c r="B40" s="23">
        <f t="shared" si="0"/>
        <v>56</v>
      </c>
      <c r="C40" s="9">
        <v>56</v>
      </c>
      <c r="D40" s="10">
        <v>1422</v>
      </c>
      <c r="E40">
        <v>56</v>
      </c>
    </row>
    <row r="41" spans="1:5" ht="12.75">
      <c r="A41" s="4">
        <v>38</v>
      </c>
      <c r="B41" s="23">
        <f t="shared" si="0"/>
        <v>60</v>
      </c>
      <c r="C41" s="9">
        <v>60</v>
      </c>
      <c r="D41" s="10">
        <v>1524</v>
      </c>
      <c r="E41">
        <v>60</v>
      </c>
    </row>
  </sheetData>
  <printOptions/>
  <pageMargins left="0.75" right="0.75" top="1" bottom="1" header="0.492125985" footer="0.49212598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3:D42"/>
  <sheetViews>
    <sheetView workbookViewId="0" topLeftCell="A1">
      <selection activeCell="J1" sqref="J1"/>
    </sheetView>
  </sheetViews>
  <sheetFormatPr defaultColWidth="9.140625" defaultRowHeight="12.75"/>
  <cols>
    <col min="1" max="1" width="21.57421875" style="0" bestFit="1" customWidth="1"/>
    <col min="2" max="2" width="13.57421875" style="0" bestFit="1" customWidth="1"/>
    <col min="3" max="3" width="2.00390625" style="0" customWidth="1"/>
    <col min="4" max="4" width="2.00390625" style="0" bestFit="1" customWidth="1"/>
    <col min="5" max="10" width="2.00390625" style="0" customWidth="1"/>
    <col min="11" max="40" width="3.00390625" style="0" bestFit="1" customWidth="1"/>
    <col min="41" max="41" width="9.8515625" style="0" bestFit="1" customWidth="1"/>
    <col min="42" max="42" width="6.140625" style="0" customWidth="1"/>
    <col min="43" max="43" width="9.8515625" style="0" bestFit="1" customWidth="1"/>
    <col min="44" max="44" width="6.140625" style="0" customWidth="1"/>
    <col min="45" max="45" width="9.8515625" style="0" bestFit="1" customWidth="1"/>
    <col min="46" max="46" width="6.140625" style="0" customWidth="1"/>
    <col min="47" max="47" width="9.8515625" style="0" bestFit="1" customWidth="1"/>
    <col min="48" max="48" width="6.140625" style="0" customWidth="1"/>
    <col min="49" max="49" width="9.8515625" style="0" bestFit="1" customWidth="1"/>
    <col min="50" max="50" width="6.140625" style="0" customWidth="1"/>
    <col min="51" max="51" width="9.8515625" style="0" bestFit="1" customWidth="1"/>
    <col min="52" max="52" width="6.140625" style="0" customWidth="1"/>
    <col min="53" max="53" width="9.8515625" style="0" bestFit="1" customWidth="1"/>
    <col min="54" max="54" width="6.140625" style="0" customWidth="1"/>
    <col min="55" max="55" width="9.8515625" style="0" bestFit="1" customWidth="1"/>
    <col min="56" max="56" width="6.140625" style="0" customWidth="1"/>
    <col min="57" max="57" width="9.8515625" style="0" bestFit="1" customWidth="1"/>
    <col min="58" max="58" width="6.140625" style="0" customWidth="1"/>
    <col min="59" max="59" width="9.8515625" style="0" bestFit="1" customWidth="1"/>
    <col min="60" max="60" width="6.140625" style="0" customWidth="1"/>
    <col min="61" max="61" width="9.8515625" style="0" bestFit="1" customWidth="1"/>
    <col min="62" max="62" width="6.140625" style="0" customWidth="1"/>
    <col min="63" max="63" width="9.8515625" style="0" bestFit="1" customWidth="1"/>
    <col min="64" max="64" width="6.140625" style="0" customWidth="1"/>
    <col min="65" max="65" width="9.8515625" style="0" bestFit="1" customWidth="1"/>
    <col min="66" max="66" width="6.140625" style="0" customWidth="1"/>
    <col min="67" max="67" width="9.8515625" style="0" bestFit="1" customWidth="1"/>
    <col min="68" max="68" width="6.140625" style="0" customWidth="1"/>
    <col min="69" max="69" width="9.8515625" style="0" bestFit="1" customWidth="1"/>
    <col min="70" max="70" width="6.140625" style="0" customWidth="1"/>
    <col min="71" max="71" width="9.8515625" style="0" bestFit="1" customWidth="1"/>
    <col min="72" max="72" width="6.140625" style="0" customWidth="1"/>
    <col min="73" max="73" width="9.8515625" style="0" bestFit="1" customWidth="1"/>
    <col min="74" max="74" width="6.140625" style="0" customWidth="1"/>
    <col min="75" max="75" width="9.8515625" style="0" bestFit="1" customWidth="1"/>
    <col min="76" max="76" width="6.140625" style="0" customWidth="1"/>
    <col min="77" max="77" width="9.8515625" style="0" bestFit="1" customWidth="1"/>
  </cols>
  <sheetData>
    <row r="3" spans="1:4" ht="12.75">
      <c r="A3" s="7" t="s">
        <v>22</v>
      </c>
      <c r="B3" s="7" t="s">
        <v>19</v>
      </c>
      <c r="C3" s="5"/>
      <c r="D3" s="6"/>
    </row>
    <row r="4" spans="1:4" ht="12.75">
      <c r="A4" s="7" t="s">
        <v>4</v>
      </c>
      <c r="B4" s="4">
        <v>1</v>
      </c>
      <c r="C4" s="14">
        <v>2</v>
      </c>
      <c r="D4" s="25">
        <v>3</v>
      </c>
    </row>
    <row r="5" spans="1:4" ht="12.75">
      <c r="A5" s="4">
        <v>1</v>
      </c>
      <c r="B5" s="11">
        <v>4</v>
      </c>
      <c r="C5" s="12">
        <v>6</v>
      </c>
      <c r="D5" s="13"/>
    </row>
    <row r="6" spans="1:4" ht="12.75">
      <c r="A6" s="24">
        <v>2</v>
      </c>
      <c r="B6" s="22">
        <v>4</v>
      </c>
      <c r="C6" s="23">
        <v>6</v>
      </c>
      <c r="D6" s="29"/>
    </row>
    <row r="7" spans="1:4" ht="12.75">
      <c r="A7" s="24">
        <v>3</v>
      </c>
      <c r="B7" s="22">
        <v>4</v>
      </c>
      <c r="C7" s="23">
        <v>6</v>
      </c>
      <c r="D7" s="29"/>
    </row>
    <row r="8" spans="1:4" ht="12.75">
      <c r="A8" s="24">
        <v>4</v>
      </c>
      <c r="B8" s="22">
        <v>4</v>
      </c>
      <c r="C8" s="23">
        <v>6</v>
      </c>
      <c r="D8" s="29"/>
    </row>
    <row r="9" spans="1:4" ht="12.75">
      <c r="A9" s="24">
        <v>5</v>
      </c>
      <c r="B9" s="22">
        <v>4</v>
      </c>
      <c r="C9" s="23">
        <v>6</v>
      </c>
      <c r="D9" s="29"/>
    </row>
    <row r="10" spans="1:4" ht="12.75">
      <c r="A10" s="24">
        <v>6</v>
      </c>
      <c r="B10" s="22">
        <v>4</v>
      </c>
      <c r="C10" s="23">
        <v>6</v>
      </c>
      <c r="D10" s="29"/>
    </row>
    <row r="11" spans="1:4" ht="12.75">
      <c r="A11" s="24">
        <v>7</v>
      </c>
      <c r="B11" s="22">
        <v>4</v>
      </c>
      <c r="C11" s="23">
        <v>6</v>
      </c>
      <c r="D11" s="29"/>
    </row>
    <row r="12" spans="1:4" ht="12.75">
      <c r="A12" s="24">
        <v>8</v>
      </c>
      <c r="B12" s="22">
        <v>4</v>
      </c>
      <c r="C12" s="23">
        <v>6</v>
      </c>
      <c r="D12" s="29"/>
    </row>
    <row r="13" spans="1:4" ht="12.75">
      <c r="A13" s="24">
        <v>9</v>
      </c>
      <c r="B13" s="22">
        <v>4</v>
      </c>
      <c r="C13" s="23">
        <v>6</v>
      </c>
      <c r="D13" s="29"/>
    </row>
    <row r="14" spans="1:4" ht="12.75">
      <c r="A14" s="24">
        <v>10</v>
      </c>
      <c r="B14" s="22">
        <v>4</v>
      </c>
      <c r="C14" s="23">
        <v>6</v>
      </c>
      <c r="D14" s="29"/>
    </row>
    <row r="15" spans="1:4" ht="12.75">
      <c r="A15" s="24">
        <v>11</v>
      </c>
      <c r="B15" s="22">
        <v>4</v>
      </c>
      <c r="C15" s="23">
        <v>6</v>
      </c>
      <c r="D15" s="29"/>
    </row>
    <row r="16" spans="1:4" ht="12.75">
      <c r="A16" s="24">
        <v>12</v>
      </c>
      <c r="B16" s="22">
        <v>4</v>
      </c>
      <c r="C16" s="23">
        <v>6</v>
      </c>
      <c r="D16" s="29"/>
    </row>
    <row r="17" spans="1:4" ht="12.75">
      <c r="A17" s="24">
        <v>13</v>
      </c>
      <c r="B17" s="22">
        <v>4</v>
      </c>
      <c r="C17" s="23">
        <v>6</v>
      </c>
      <c r="D17" s="29"/>
    </row>
    <row r="18" spans="1:4" ht="12.75">
      <c r="A18" s="24">
        <v>14</v>
      </c>
      <c r="B18" s="22">
        <v>4</v>
      </c>
      <c r="C18" s="23">
        <v>6</v>
      </c>
      <c r="D18" s="29"/>
    </row>
    <row r="19" spans="1:4" ht="12.75">
      <c r="A19" s="24">
        <v>15</v>
      </c>
      <c r="B19" s="22">
        <v>4</v>
      </c>
      <c r="C19" s="23">
        <v>6</v>
      </c>
      <c r="D19" s="29"/>
    </row>
    <row r="20" spans="1:4" ht="12.75">
      <c r="A20" s="24">
        <v>16</v>
      </c>
      <c r="B20" s="22">
        <v>4</v>
      </c>
      <c r="C20" s="23">
        <v>5</v>
      </c>
      <c r="D20" s="29">
        <v>9</v>
      </c>
    </row>
    <row r="21" spans="1:4" ht="12.75">
      <c r="A21" s="24">
        <v>17</v>
      </c>
      <c r="B21" s="22"/>
      <c r="C21" s="23"/>
      <c r="D21" s="29">
        <v>8</v>
      </c>
    </row>
    <row r="22" spans="1:4" ht="12.75">
      <c r="A22" s="24">
        <v>18</v>
      </c>
      <c r="B22" s="22">
        <v>3</v>
      </c>
      <c r="C22" s="23"/>
      <c r="D22" s="29"/>
    </row>
    <row r="23" spans="1:4" ht="12.75">
      <c r="A23" s="24">
        <v>19</v>
      </c>
      <c r="B23" s="22">
        <v>3</v>
      </c>
      <c r="C23" s="23">
        <v>4</v>
      </c>
      <c r="D23" s="29"/>
    </row>
    <row r="24" spans="1:4" ht="12.75">
      <c r="A24" s="24">
        <v>20</v>
      </c>
      <c r="B24" s="22"/>
      <c r="C24" s="23"/>
      <c r="D24" s="29"/>
    </row>
    <row r="25" spans="1:4" ht="12.75">
      <c r="A25" s="24">
        <v>21</v>
      </c>
      <c r="B25" s="22">
        <v>2</v>
      </c>
      <c r="C25" s="23">
        <v>3</v>
      </c>
      <c r="D25" s="29"/>
    </row>
    <row r="26" spans="1:4" ht="12.75">
      <c r="A26" s="24">
        <v>22</v>
      </c>
      <c r="B26" s="22">
        <v>2</v>
      </c>
      <c r="C26" s="23">
        <v>3</v>
      </c>
      <c r="D26" s="29"/>
    </row>
    <row r="27" spans="1:4" ht="12.75">
      <c r="A27" s="24">
        <v>23</v>
      </c>
      <c r="B27" s="22">
        <v>2</v>
      </c>
      <c r="C27" s="23"/>
      <c r="D27" s="29"/>
    </row>
    <row r="28" spans="1:4" ht="12.75">
      <c r="A28" s="24">
        <v>24</v>
      </c>
      <c r="B28" s="22"/>
      <c r="C28" s="23">
        <v>2</v>
      </c>
      <c r="D28" s="29"/>
    </row>
    <row r="29" spans="1:4" ht="12.75">
      <c r="A29" s="24">
        <v>25</v>
      </c>
      <c r="B29" s="22"/>
      <c r="C29" s="23">
        <v>2</v>
      </c>
      <c r="D29" s="29"/>
    </row>
    <row r="30" spans="1:4" ht="12.75">
      <c r="A30" s="24">
        <v>26</v>
      </c>
      <c r="B30" s="22"/>
      <c r="C30" s="23">
        <v>2</v>
      </c>
      <c r="D30" s="29"/>
    </row>
    <row r="31" spans="1:4" ht="12.75">
      <c r="A31" s="24">
        <v>27</v>
      </c>
      <c r="B31" s="22"/>
      <c r="C31" s="23">
        <v>2</v>
      </c>
      <c r="D31" s="29"/>
    </row>
    <row r="32" spans="1:4" ht="12.75">
      <c r="A32" s="24">
        <v>28</v>
      </c>
      <c r="B32" s="22"/>
      <c r="C32" s="23">
        <v>2</v>
      </c>
      <c r="D32" s="29"/>
    </row>
    <row r="33" spans="1:4" ht="12.75">
      <c r="A33" s="24">
        <v>29</v>
      </c>
      <c r="B33" s="22"/>
      <c r="C33" s="23">
        <v>2</v>
      </c>
      <c r="D33" s="29"/>
    </row>
    <row r="34" spans="1:4" ht="12.75">
      <c r="A34" s="24">
        <v>30</v>
      </c>
      <c r="B34" s="22"/>
      <c r="C34" s="23"/>
      <c r="D34" s="29"/>
    </row>
    <row r="35" spans="1:4" ht="12.75">
      <c r="A35" s="24">
        <v>31</v>
      </c>
      <c r="B35" s="22"/>
      <c r="C35" s="23"/>
      <c r="D35" s="29"/>
    </row>
    <row r="36" spans="1:4" ht="12.75">
      <c r="A36" s="24">
        <v>32</v>
      </c>
      <c r="B36" s="22"/>
      <c r="C36" s="23"/>
      <c r="D36" s="29"/>
    </row>
    <row r="37" spans="1:4" ht="12.75">
      <c r="A37" s="24">
        <v>33</v>
      </c>
      <c r="B37" s="22"/>
      <c r="C37" s="23"/>
      <c r="D37" s="29"/>
    </row>
    <row r="38" spans="1:4" ht="12.75">
      <c r="A38" s="24">
        <v>34</v>
      </c>
      <c r="B38" s="22"/>
      <c r="C38" s="23"/>
      <c r="D38" s="29"/>
    </row>
    <row r="39" spans="1:4" ht="12.75">
      <c r="A39" s="24">
        <v>35</v>
      </c>
      <c r="B39" s="22"/>
      <c r="C39" s="23"/>
      <c r="D39" s="29"/>
    </row>
    <row r="40" spans="1:4" ht="12.75">
      <c r="A40" s="24">
        <v>36</v>
      </c>
      <c r="B40" s="22"/>
      <c r="C40" s="23"/>
      <c r="D40" s="29"/>
    </row>
    <row r="41" spans="1:4" ht="12.75">
      <c r="A41" s="24">
        <v>37</v>
      </c>
      <c r="B41" s="22"/>
      <c r="C41" s="23"/>
      <c r="D41" s="29"/>
    </row>
    <row r="42" spans="1:4" ht="12.75">
      <c r="A42" s="30">
        <v>38</v>
      </c>
      <c r="B42" s="31"/>
      <c r="C42" s="32"/>
      <c r="D42" s="33"/>
    </row>
  </sheetData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3:K33"/>
  <sheetViews>
    <sheetView workbookViewId="0" topLeftCell="A1">
      <selection activeCell="J1" sqref="J1"/>
    </sheetView>
  </sheetViews>
  <sheetFormatPr defaultColWidth="9.140625" defaultRowHeight="12.75"/>
  <cols>
    <col min="1" max="1" width="19.57421875" style="0" bestFit="1" customWidth="1"/>
    <col min="2" max="2" width="15.57421875" style="0" bestFit="1" customWidth="1"/>
    <col min="3" max="10" width="2.00390625" style="0" bestFit="1" customWidth="1"/>
    <col min="11" max="12" width="3.00390625" style="0" bestFit="1" customWidth="1"/>
    <col min="13" max="13" width="6.28125" style="0" bestFit="1" customWidth="1"/>
    <col min="14" max="40" width="3.00390625" style="0" bestFit="1" customWidth="1"/>
    <col min="41" max="41" width="9.8515625" style="0" bestFit="1" customWidth="1"/>
    <col min="42" max="42" width="6.140625" style="0" customWidth="1"/>
    <col min="43" max="43" width="9.8515625" style="0" bestFit="1" customWidth="1"/>
    <col min="44" max="44" width="6.140625" style="0" customWidth="1"/>
    <col min="45" max="45" width="9.8515625" style="0" bestFit="1" customWidth="1"/>
    <col min="46" max="46" width="6.140625" style="0" customWidth="1"/>
    <col min="47" max="47" width="9.8515625" style="0" bestFit="1" customWidth="1"/>
    <col min="48" max="48" width="6.140625" style="0" customWidth="1"/>
    <col min="49" max="49" width="9.8515625" style="0" bestFit="1" customWidth="1"/>
    <col min="50" max="50" width="6.140625" style="0" customWidth="1"/>
    <col min="51" max="51" width="9.8515625" style="0" bestFit="1" customWidth="1"/>
    <col min="52" max="52" width="6.140625" style="0" customWidth="1"/>
    <col min="53" max="53" width="9.8515625" style="0" bestFit="1" customWidth="1"/>
    <col min="54" max="54" width="6.140625" style="0" customWidth="1"/>
    <col min="55" max="55" width="9.8515625" style="0" bestFit="1" customWidth="1"/>
    <col min="56" max="56" width="6.140625" style="0" customWidth="1"/>
    <col min="57" max="57" width="9.8515625" style="0" bestFit="1" customWidth="1"/>
    <col min="58" max="58" width="6.140625" style="0" customWidth="1"/>
    <col min="59" max="59" width="9.8515625" style="0" bestFit="1" customWidth="1"/>
    <col min="60" max="60" width="6.140625" style="0" customWidth="1"/>
    <col min="61" max="61" width="9.8515625" style="0" bestFit="1" customWidth="1"/>
    <col min="62" max="62" width="6.140625" style="0" customWidth="1"/>
    <col min="63" max="63" width="9.8515625" style="0" bestFit="1" customWidth="1"/>
    <col min="64" max="64" width="6.140625" style="0" customWidth="1"/>
    <col min="65" max="65" width="9.8515625" style="0" bestFit="1" customWidth="1"/>
    <col min="66" max="66" width="6.140625" style="0" customWidth="1"/>
    <col min="67" max="67" width="9.8515625" style="0" bestFit="1" customWidth="1"/>
    <col min="68" max="68" width="6.140625" style="0" customWidth="1"/>
    <col min="69" max="69" width="9.8515625" style="0" bestFit="1" customWidth="1"/>
    <col min="70" max="70" width="6.140625" style="0" customWidth="1"/>
    <col min="71" max="71" width="9.8515625" style="0" bestFit="1" customWidth="1"/>
    <col min="72" max="72" width="6.140625" style="0" customWidth="1"/>
    <col min="73" max="73" width="9.8515625" style="0" bestFit="1" customWidth="1"/>
    <col min="74" max="74" width="6.140625" style="0" customWidth="1"/>
    <col min="75" max="75" width="9.8515625" style="0" bestFit="1" customWidth="1"/>
    <col min="76" max="76" width="6.140625" style="0" customWidth="1"/>
    <col min="77" max="77" width="9.8515625" style="0" bestFit="1" customWidth="1"/>
  </cols>
  <sheetData>
    <row r="3" spans="1:11" ht="12.75">
      <c r="A3" s="7" t="s">
        <v>24</v>
      </c>
      <c r="B3" s="7" t="s">
        <v>20</v>
      </c>
      <c r="C3" s="5"/>
      <c r="D3" s="5"/>
      <c r="E3" s="5"/>
      <c r="F3" s="5"/>
      <c r="G3" s="5"/>
      <c r="H3" s="5"/>
      <c r="I3" s="5"/>
      <c r="J3" s="5"/>
      <c r="K3" s="6"/>
    </row>
    <row r="4" spans="1:11" ht="12.75">
      <c r="A4" s="7" t="s">
        <v>4</v>
      </c>
      <c r="B4" s="4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>
        <v>7</v>
      </c>
      <c r="I4" s="14">
        <v>8</v>
      </c>
      <c r="J4" s="14">
        <v>9</v>
      </c>
      <c r="K4" s="25">
        <v>10</v>
      </c>
    </row>
    <row r="5" spans="1:11" ht="12.75">
      <c r="A5" s="4">
        <v>1</v>
      </c>
      <c r="B5" s="11"/>
      <c r="C5" s="12"/>
      <c r="D5" s="12"/>
      <c r="E5" s="12">
        <v>1</v>
      </c>
      <c r="F5" s="12"/>
      <c r="G5" s="12">
        <v>2</v>
      </c>
      <c r="H5" s="12"/>
      <c r="I5" s="12"/>
      <c r="J5" s="12"/>
      <c r="K5" s="13"/>
    </row>
    <row r="6" spans="1:11" ht="12.75">
      <c r="A6" s="24">
        <v>2</v>
      </c>
      <c r="B6" s="22"/>
      <c r="C6" s="23"/>
      <c r="D6" s="23"/>
      <c r="E6" s="23">
        <v>1</v>
      </c>
      <c r="F6" s="23"/>
      <c r="G6" s="23">
        <v>2</v>
      </c>
      <c r="H6" s="23"/>
      <c r="I6" s="23"/>
      <c r="J6" s="23"/>
      <c r="K6" s="29"/>
    </row>
    <row r="7" spans="1:11" ht="12.75">
      <c r="A7" s="24">
        <v>3</v>
      </c>
      <c r="B7" s="22"/>
      <c r="C7" s="23"/>
      <c r="D7" s="23"/>
      <c r="E7" s="23">
        <v>1</v>
      </c>
      <c r="F7" s="23"/>
      <c r="G7" s="23">
        <v>2</v>
      </c>
      <c r="H7" s="23"/>
      <c r="I7" s="23"/>
      <c r="J7" s="23"/>
      <c r="K7" s="29"/>
    </row>
    <row r="8" spans="1:11" ht="12.75">
      <c r="A8" s="24">
        <v>4</v>
      </c>
      <c r="B8" s="22"/>
      <c r="C8" s="23"/>
      <c r="D8" s="23"/>
      <c r="E8" s="23">
        <v>1</v>
      </c>
      <c r="F8" s="23"/>
      <c r="G8" s="23">
        <v>2</v>
      </c>
      <c r="H8" s="23"/>
      <c r="I8" s="23"/>
      <c r="J8" s="23"/>
      <c r="K8" s="29"/>
    </row>
    <row r="9" spans="1:11" ht="12.75">
      <c r="A9" s="24">
        <v>5</v>
      </c>
      <c r="B9" s="22"/>
      <c r="C9" s="23"/>
      <c r="D9" s="23"/>
      <c r="E9" s="23">
        <v>1</v>
      </c>
      <c r="F9" s="23"/>
      <c r="G9" s="23">
        <v>2</v>
      </c>
      <c r="H9" s="23"/>
      <c r="I9" s="23"/>
      <c r="J9" s="23"/>
      <c r="K9" s="29"/>
    </row>
    <row r="10" spans="1:11" ht="12.75">
      <c r="A10" s="24">
        <v>6</v>
      </c>
      <c r="B10" s="22"/>
      <c r="C10" s="23"/>
      <c r="D10" s="23"/>
      <c r="E10" s="23">
        <v>1</v>
      </c>
      <c r="F10" s="23"/>
      <c r="G10" s="23">
        <v>2</v>
      </c>
      <c r="H10" s="23"/>
      <c r="I10" s="23"/>
      <c r="J10" s="23"/>
      <c r="K10" s="29"/>
    </row>
    <row r="11" spans="1:11" ht="12.75">
      <c r="A11" s="24">
        <v>7</v>
      </c>
      <c r="B11" s="22"/>
      <c r="C11" s="23"/>
      <c r="D11" s="23"/>
      <c r="E11" s="23">
        <v>1</v>
      </c>
      <c r="F11" s="23"/>
      <c r="G11" s="23">
        <v>2</v>
      </c>
      <c r="H11" s="23"/>
      <c r="I11" s="23"/>
      <c r="J11" s="23"/>
      <c r="K11" s="29"/>
    </row>
    <row r="12" spans="1:11" ht="12.75">
      <c r="A12" s="24">
        <v>8</v>
      </c>
      <c r="B12" s="22"/>
      <c r="C12" s="23"/>
      <c r="D12" s="23"/>
      <c r="E12" s="23">
        <v>1</v>
      </c>
      <c r="F12" s="23"/>
      <c r="G12" s="23">
        <v>2</v>
      </c>
      <c r="H12" s="23"/>
      <c r="I12" s="23"/>
      <c r="J12" s="23"/>
      <c r="K12" s="29"/>
    </row>
    <row r="13" spans="1:11" ht="12.75">
      <c r="A13" s="24">
        <v>9</v>
      </c>
      <c r="B13" s="22"/>
      <c r="C13" s="23"/>
      <c r="D13" s="23"/>
      <c r="E13" s="23">
        <v>1</v>
      </c>
      <c r="F13" s="23"/>
      <c r="G13" s="23">
        <v>2</v>
      </c>
      <c r="H13" s="23"/>
      <c r="I13" s="23"/>
      <c r="J13" s="23"/>
      <c r="K13" s="29"/>
    </row>
    <row r="14" spans="1:11" ht="12.75">
      <c r="A14" s="24">
        <v>10</v>
      </c>
      <c r="B14" s="22"/>
      <c r="C14" s="23"/>
      <c r="D14" s="23"/>
      <c r="E14" s="23">
        <v>1</v>
      </c>
      <c r="F14" s="23"/>
      <c r="G14" s="23">
        <v>2</v>
      </c>
      <c r="H14" s="23"/>
      <c r="I14" s="23"/>
      <c r="J14" s="23"/>
      <c r="K14" s="29"/>
    </row>
    <row r="15" spans="1:11" ht="12.75">
      <c r="A15" s="24">
        <v>11</v>
      </c>
      <c r="B15" s="22"/>
      <c r="C15" s="23"/>
      <c r="D15" s="23"/>
      <c r="E15" s="23">
        <v>1</v>
      </c>
      <c r="F15" s="23"/>
      <c r="G15" s="23">
        <v>2</v>
      </c>
      <c r="H15" s="23"/>
      <c r="I15" s="23"/>
      <c r="J15" s="23"/>
      <c r="K15" s="29"/>
    </row>
    <row r="16" spans="1:11" ht="12.75">
      <c r="A16" s="24">
        <v>12</v>
      </c>
      <c r="B16" s="22"/>
      <c r="C16" s="23"/>
      <c r="D16" s="23"/>
      <c r="E16" s="23">
        <v>1</v>
      </c>
      <c r="F16" s="23"/>
      <c r="G16" s="23">
        <v>2</v>
      </c>
      <c r="H16" s="23"/>
      <c r="I16" s="23"/>
      <c r="J16" s="23"/>
      <c r="K16" s="29"/>
    </row>
    <row r="17" spans="1:11" ht="12.75">
      <c r="A17" s="24">
        <v>13</v>
      </c>
      <c r="B17" s="22"/>
      <c r="C17" s="23"/>
      <c r="D17" s="23"/>
      <c r="E17" s="23">
        <v>1</v>
      </c>
      <c r="F17" s="23"/>
      <c r="G17" s="23">
        <v>2</v>
      </c>
      <c r="H17" s="23"/>
      <c r="I17" s="23"/>
      <c r="J17" s="23"/>
      <c r="K17" s="29"/>
    </row>
    <row r="18" spans="1:11" ht="12.75">
      <c r="A18" s="24">
        <v>14</v>
      </c>
      <c r="B18" s="22"/>
      <c r="C18" s="23"/>
      <c r="D18" s="23"/>
      <c r="E18" s="23">
        <v>1</v>
      </c>
      <c r="F18" s="23"/>
      <c r="G18" s="23">
        <v>2</v>
      </c>
      <c r="H18" s="23"/>
      <c r="I18" s="23"/>
      <c r="J18" s="23"/>
      <c r="K18" s="29"/>
    </row>
    <row r="19" spans="1:11" ht="12.75">
      <c r="A19" s="24">
        <v>15</v>
      </c>
      <c r="B19" s="22"/>
      <c r="C19" s="23"/>
      <c r="D19" s="23"/>
      <c r="E19" s="23">
        <v>1</v>
      </c>
      <c r="F19" s="23"/>
      <c r="G19" s="23">
        <v>2</v>
      </c>
      <c r="H19" s="23"/>
      <c r="I19" s="23"/>
      <c r="J19" s="23"/>
      <c r="K19" s="29"/>
    </row>
    <row r="20" spans="1:11" ht="12.75">
      <c r="A20" s="24">
        <v>16</v>
      </c>
      <c r="B20" s="22"/>
      <c r="C20" s="23"/>
      <c r="D20" s="23"/>
      <c r="E20" s="23">
        <v>1</v>
      </c>
      <c r="F20" s="23">
        <v>2</v>
      </c>
      <c r="G20" s="23"/>
      <c r="H20" s="23"/>
      <c r="I20" s="23"/>
      <c r="J20" s="23">
        <v>3</v>
      </c>
      <c r="K20" s="29"/>
    </row>
    <row r="21" spans="1:11" ht="12.75">
      <c r="A21" s="24">
        <v>17</v>
      </c>
      <c r="B21" s="22"/>
      <c r="C21" s="23"/>
      <c r="D21" s="23"/>
      <c r="E21" s="23"/>
      <c r="F21" s="23"/>
      <c r="G21" s="23"/>
      <c r="H21" s="23"/>
      <c r="I21" s="23">
        <v>3</v>
      </c>
      <c r="J21" s="23"/>
      <c r="K21" s="29"/>
    </row>
    <row r="22" spans="1:11" ht="12.75">
      <c r="A22" s="24">
        <v>18</v>
      </c>
      <c r="B22" s="22"/>
      <c r="C22" s="23"/>
      <c r="D22" s="23">
        <v>1</v>
      </c>
      <c r="E22" s="23"/>
      <c r="F22" s="23"/>
      <c r="G22" s="23"/>
      <c r="H22" s="23"/>
      <c r="I22" s="23"/>
      <c r="J22" s="23"/>
      <c r="K22" s="29"/>
    </row>
    <row r="23" spans="1:11" ht="12.75">
      <c r="A23" s="24">
        <v>19</v>
      </c>
      <c r="B23" s="22"/>
      <c r="C23" s="23"/>
      <c r="D23" s="23">
        <v>1</v>
      </c>
      <c r="E23" s="23">
        <v>2</v>
      </c>
      <c r="F23" s="23"/>
      <c r="G23" s="23"/>
      <c r="H23" s="23"/>
      <c r="I23" s="23"/>
      <c r="J23" s="23"/>
      <c r="K23" s="29"/>
    </row>
    <row r="24" spans="1:11" ht="12.75">
      <c r="A24" s="24">
        <v>20</v>
      </c>
      <c r="B24" s="22"/>
      <c r="C24" s="23"/>
      <c r="D24" s="23"/>
      <c r="E24" s="23"/>
      <c r="F24" s="23"/>
      <c r="G24" s="23"/>
      <c r="H24" s="23"/>
      <c r="I24" s="23"/>
      <c r="J24" s="23"/>
      <c r="K24" s="29"/>
    </row>
    <row r="25" spans="1:11" ht="12.75">
      <c r="A25" s="24">
        <v>21</v>
      </c>
      <c r="B25" s="22"/>
      <c r="C25" s="23">
        <v>1</v>
      </c>
      <c r="D25" s="23">
        <v>2</v>
      </c>
      <c r="E25" s="23"/>
      <c r="F25" s="23"/>
      <c r="G25" s="23"/>
      <c r="H25" s="23"/>
      <c r="I25" s="23"/>
      <c r="J25" s="23"/>
      <c r="K25" s="29"/>
    </row>
    <row r="26" spans="1:11" ht="12.75">
      <c r="A26" s="24">
        <v>22</v>
      </c>
      <c r="B26" s="22"/>
      <c r="C26" s="23">
        <v>1</v>
      </c>
      <c r="D26" s="23">
        <v>2</v>
      </c>
      <c r="E26" s="23"/>
      <c r="F26" s="23"/>
      <c r="G26" s="23"/>
      <c r="H26" s="23"/>
      <c r="I26" s="23"/>
      <c r="J26" s="23"/>
      <c r="K26" s="29"/>
    </row>
    <row r="27" spans="1:11" ht="12.75">
      <c r="A27" s="24">
        <v>23</v>
      </c>
      <c r="B27" s="22"/>
      <c r="C27" s="23">
        <v>1</v>
      </c>
      <c r="D27" s="23"/>
      <c r="E27" s="23"/>
      <c r="F27" s="23"/>
      <c r="G27" s="23"/>
      <c r="H27" s="23"/>
      <c r="I27" s="23"/>
      <c r="J27" s="23"/>
      <c r="K27" s="29"/>
    </row>
    <row r="28" spans="1:11" ht="12.75">
      <c r="A28" s="24">
        <v>24</v>
      </c>
      <c r="B28" s="22"/>
      <c r="C28" s="23">
        <v>2</v>
      </c>
      <c r="D28" s="23"/>
      <c r="E28" s="23"/>
      <c r="F28" s="23"/>
      <c r="G28" s="23"/>
      <c r="H28" s="23"/>
      <c r="I28" s="23"/>
      <c r="J28" s="23"/>
      <c r="K28" s="29"/>
    </row>
    <row r="29" spans="1:11" ht="12.75">
      <c r="A29" s="24">
        <v>25</v>
      </c>
      <c r="B29" s="22"/>
      <c r="C29" s="23">
        <v>2</v>
      </c>
      <c r="D29" s="23"/>
      <c r="E29" s="23"/>
      <c r="F29" s="23"/>
      <c r="G29" s="23"/>
      <c r="H29" s="23"/>
      <c r="I29" s="23"/>
      <c r="J29" s="23"/>
      <c r="K29" s="29"/>
    </row>
    <row r="30" spans="1:11" ht="12.75">
      <c r="A30" s="24">
        <v>26</v>
      </c>
      <c r="B30" s="22"/>
      <c r="C30" s="23">
        <v>2</v>
      </c>
      <c r="D30" s="23"/>
      <c r="E30" s="23"/>
      <c r="F30" s="23"/>
      <c r="G30" s="23"/>
      <c r="H30" s="23"/>
      <c r="I30" s="23"/>
      <c r="J30" s="23"/>
      <c r="K30" s="29"/>
    </row>
    <row r="31" spans="1:11" ht="12.75">
      <c r="A31" s="24">
        <v>27</v>
      </c>
      <c r="B31" s="22"/>
      <c r="C31" s="23">
        <v>2</v>
      </c>
      <c r="D31" s="23"/>
      <c r="E31" s="23"/>
      <c r="F31" s="23"/>
      <c r="G31" s="23"/>
      <c r="H31" s="23"/>
      <c r="I31" s="23"/>
      <c r="J31" s="23"/>
      <c r="K31" s="29"/>
    </row>
    <row r="32" spans="1:11" ht="12.75">
      <c r="A32" s="24">
        <v>28</v>
      </c>
      <c r="B32" s="22"/>
      <c r="C32" s="23">
        <v>2</v>
      </c>
      <c r="D32" s="23"/>
      <c r="E32" s="23"/>
      <c r="F32" s="23"/>
      <c r="G32" s="23"/>
      <c r="H32" s="23"/>
      <c r="I32" s="23"/>
      <c r="J32" s="23"/>
      <c r="K32" s="29"/>
    </row>
    <row r="33" spans="1:11" ht="12.75">
      <c r="A33" s="30">
        <v>29</v>
      </c>
      <c r="B33" s="31"/>
      <c r="C33" s="32">
        <v>2</v>
      </c>
      <c r="D33" s="32"/>
      <c r="E33" s="32"/>
      <c r="F33" s="32"/>
      <c r="G33" s="32"/>
      <c r="H33" s="32"/>
      <c r="I33" s="32"/>
      <c r="J33" s="32"/>
      <c r="K33" s="33"/>
    </row>
  </sheetData>
  <printOptions/>
  <pageMargins left="0.75" right="0.75" top="1" bottom="1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5"/>
  <dimension ref="A3:D42"/>
  <sheetViews>
    <sheetView workbookViewId="0" topLeftCell="A1">
      <selection activeCell="H8" sqref="H8"/>
    </sheetView>
  </sheetViews>
  <sheetFormatPr defaultColWidth="9.140625" defaultRowHeight="12.75"/>
  <cols>
    <col min="1" max="1" width="16.140625" style="0" bestFit="1" customWidth="1"/>
    <col min="2" max="2" width="13.57421875" style="0" customWidth="1"/>
    <col min="3" max="4" width="6.00390625" style="0" customWidth="1"/>
    <col min="5" max="5" width="7.00390625" style="0" customWidth="1"/>
    <col min="6" max="7" width="5.00390625" style="0" customWidth="1"/>
    <col min="8" max="8" width="6.00390625" style="0" bestFit="1" customWidth="1"/>
    <col min="9" max="11" width="6.00390625" style="0" customWidth="1"/>
    <col min="12" max="12" width="5.00390625" style="0" bestFit="1" customWidth="1"/>
    <col min="13" max="13" width="6.00390625" style="0" bestFit="1" customWidth="1"/>
    <col min="14" max="15" width="6.00390625" style="0" customWidth="1"/>
    <col min="16" max="16" width="7.00390625" style="0" bestFit="1" customWidth="1"/>
    <col min="17" max="17" width="6.00390625" style="0" customWidth="1"/>
    <col min="18" max="22" width="7.00390625" style="0" bestFit="1" customWidth="1"/>
    <col min="23" max="23" width="6.00390625" style="0" bestFit="1" customWidth="1"/>
    <col min="24" max="24" width="7.00390625" style="0" bestFit="1" customWidth="1"/>
    <col min="25" max="26" width="5.00390625" style="0" customWidth="1"/>
    <col min="27" max="30" width="6.00390625" style="0" bestFit="1" customWidth="1"/>
    <col min="31" max="40" width="5.00390625" style="0" customWidth="1"/>
    <col min="41" max="41" width="9.8515625" style="0" bestFit="1" customWidth="1"/>
    <col min="42" max="42" width="6.140625" style="0" customWidth="1"/>
    <col min="43" max="43" width="9.8515625" style="0" bestFit="1" customWidth="1"/>
    <col min="44" max="44" width="6.140625" style="0" customWidth="1"/>
    <col min="45" max="45" width="9.8515625" style="0" bestFit="1" customWidth="1"/>
    <col min="46" max="46" width="6.140625" style="0" customWidth="1"/>
    <col min="47" max="47" width="9.8515625" style="0" bestFit="1" customWidth="1"/>
    <col min="48" max="48" width="6.140625" style="0" customWidth="1"/>
    <col min="49" max="49" width="9.8515625" style="0" bestFit="1" customWidth="1"/>
    <col min="50" max="50" width="6.140625" style="0" customWidth="1"/>
    <col min="51" max="51" width="9.8515625" style="0" bestFit="1" customWidth="1"/>
    <col min="52" max="52" width="6.140625" style="0" customWidth="1"/>
    <col min="53" max="53" width="9.8515625" style="0" bestFit="1" customWidth="1"/>
    <col min="54" max="54" width="6.140625" style="0" customWidth="1"/>
    <col min="55" max="55" width="9.8515625" style="0" bestFit="1" customWidth="1"/>
    <col min="56" max="56" width="6.140625" style="0" customWidth="1"/>
    <col min="57" max="57" width="9.8515625" style="0" bestFit="1" customWidth="1"/>
    <col min="58" max="58" width="6.140625" style="0" customWidth="1"/>
    <col min="59" max="59" width="9.8515625" style="0" bestFit="1" customWidth="1"/>
    <col min="60" max="60" width="6.140625" style="0" customWidth="1"/>
    <col min="61" max="61" width="9.8515625" style="0" bestFit="1" customWidth="1"/>
    <col min="62" max="62" width="6.140625" style="0" customWidth="1"/>
    <col min="63" max="63" width="9.8515625" style="0" bestFit="1" customWidth="1"/>
    <col min="64" max="64" width="6.140625" style="0" customWidth="1"/>
    <col min="65" max="65" width="9.8515625" style="0" bestFit="1" customWidth="1"/>
    <col min="66" max="66" width="6.140625" style="0" customWidth="1"/>
    <col min="67" max="67" width="9.8515625" style="0" bestFit="1" customWidth="1"/>
    <col min="68" max="68" width="6.140625" style="0" customWidth="1"/>
    <col min="69" max="69" width="9.8515625" style="0" bestFit="1" customWidth="1"/>
    <col min="70" max="70" width="6.140625" style="0" customWidth="1"/>
    <col min="71" max="71" width="9.8515625" style="0" bestFit="1" customWidth="1"/>
    <col min="72" max="72" width="6.140625" style="0" customWidth="1"/>
    <col min="73" max="73" width="9.8515625" style="0" bestFit="1" customWidth="1"/>
    <col min="74" max="74" width="6.140625" style="0" customWidth="1"/>
    <col min="75" max="75" width="9.8515625" style="0" bestFit="1" customWidth="1"/>
    <col min="76" max="76" width="6.140625" style="0" customWidth="1"/>
    <col min="77" max="77" width="9.8515625" style="0" bestFit="1" customWidth="1"/>
  </cols>
  <sheetData>
    <row r="3" spans="1:4" ht="12.75">
      <c r="A3" s="7" t="s">
        <v>5</v>
      </c>
      <c r="B3" s="7" t="s">
        <v>19</v>
      </c>
      <c r="C3" s="5"/>
      <c r="D3" s="6"/>
    </row>
    <row r="4" spans="1:4" ht="12.75">
      <c r="A4" s="7" t="s">
        <v>4</v>
      </c>
      <c r="B4" s="4">
        <v>1</v>
      </c>
      <c r="C4" s="14">
        <v>2</v>
      </c>
      <c r="D4" s="25">
        <v>3</v>
      </c>
    </row>
    <row r="5" spans="1:4" ht="12.75">
      <c r="A5" s="4">
        <v>1</v>
      </c>
      <c r="B5" s="11">
        <v>2.24</v>
      </c>
      <c r="C5" s="12">
        <v>3.02</v>
      </c>
      <c r="D5" s="13"/>
    </row>
    <row r="6" spans="1:4" ht="12.75">
      <c r="A6" s="24">
        <v>2</v>
      </c>
      <c r="B6" s="22">
        <v>2.31</v>
      </c>
      <c r="C6" s="23">
        <v>3.2</v>
      </c>
      <c r="D6" s="29"/>
    </row>
    <row r="7" spans="1:4" ht="12.75">
      <c r="A7" s="24">
        <v>3</v>
      </c>
      <c r="B7" s="22">
        <v>2.77</v>
      </c>
      <c r="C7" s="23">
        <v>3.73</v>
      </c>
      <c r="D7" s="29">
        <v>7.47</v>
      </c>
    </row>
    <row r="8" spans="1:4" ht="12.75">
      <c r="A8" s="24">
        <v>4</v>
      </c>
      <c r="B8" s="22">
        <v>2.87</v>
      </c>
      <c r="C8" s="23">
        <v>3.91</v>
      </c>
      <c r="D8" s="29">
        <v>7.82</v>
      </c>
    </row>
    <row r="9" spans="1:4" ht="12.75">
      <c r="A9" s="24">
        <v>5</v>
      </c>
      <c r="B9" s="22">
        <v>3.38</v>
      </c>
      <c r="C9" s="23">
        <v>4.55</v>
      </c>
      <c r="D9" s="29">
        <v>9.09</v>
      </c>
    </row>
    <row r="10" spans="1:4" ht="12.75">
      <c r="A10" s="24">
        <v>6</v>
      </c>
      <c r="B10" s="22">
        <v>3.56</v>
      </c>
      <c r="C10" s="23">
        <v>4.85</v>
      </c>
      <c r="D10" s="29">
        <v>9.7</v>
      </c>
    </row>
    <row r="11" spans="1:4" ht="12.75">
      <c r="A11" s="24">
        <v>7</v>
      </c>
      <c r="B11" s="22">
        <v>3.68</v>
      </c>
      <c r="C11" s="23">
        <v>5.08</v>
      </c>
      <c r="D11" s="29">
        <v>10.15</v>
      </c>
    </row>
    <row r="12" spans="1:4" ht="12.75">
      <c r="A12" s="24">
        <v>8</v>
      </c>
      <c r="B12" s="22">
        <v>3.91</v>
      </c>
      <c r="C12" s="23">
        <v>5.54</v>
      </c>
      <c r="D12" s="29">
        <v>11.07</v>
      </c>
    </row>
    <row r="13" spans="1:4" ht="12.75">
      <c r="A13" s="24">
        <v>9</v>
      </c>
      <c r="B13" s="22">
        <v>5.16</v>
      </c>
      <c r="C13" s="23">
        <v>7.01</v>
      </c>
      <c r="D13" s="29">
        <v>14.02</v>
      </c>
    </row>
    <row r="14" spans="1:4" ht="12.75">
      <c r="A14" s="24">
        <v>10</v>
      </c>
      <c r="B14" s="22">
        <v>5.49</v>
      </c>
      <c r="C14" s="23">
        <v>7.62</v>
      </c>
      <c r="D14" s="29">
        <v>15.24</v>
      </c>
    </row>
    <row r="15" spans="1:4" ht="12.75">
      <c r="A15" s="24">
        <v>11</v>
      </c>
      <c r="B15" s="22">
        <v>5.74</v>
      </c>
      <c r="C15" s="23">
        <v>8.08</v>
      </c>
      <c r="D15" s="29"/>
    </row>
    <row r="16" spans="1:4" ht="12.75">
      <c r="A16" s="24">
        <v>12</v>
      </c>
      <c r="B16" s="22">
        <v>6.02</v>
      </c>
      <c r="C16" s="23">
        <v>8.56</v>
      </c>
      <c r="D16" s="29">
        <v>17.12</v>
      </c>
    </row>
    <row r="17" spans="1:4" ht="12.75">
      <c r="A17" s="24">
        <v>13</v>
      </c>
      <c r="B17" s="22">
        <v>6.55</v>
      </c>
      <c r="C17" s="23">
        <v>9.53</v>
      </c>
      <c r="D17" s="29">
        <v>19.05</v>
      </c>
    </row>
    <row r="18" spans="1:4" ht="12.75">
      <c r="A18" s="24">
        <v>14</v>
      </c>
      <c r="B18" s="22">
        <v>7.11</v>
      </c>
      <c r="C18" s="23">
        <v>10.97</v>
      </c>
      <c r="D18" s="29">
        <v>21.95</v>
      </c>
    </row>
    <row r="19" spans="1:4" ht="12.75">
      <c r="A19" s="24">
        <v>15</v>
      </c>
      <c r="B19" s="22">
        <v>8.18</v>
      </c>
      <c r="C19" s="23">
        <v>12.7</v>
      </c>
      <c r="D19" s="29">
        <v>22.23</v>
      </c>
    </row>
    <row r="20" spans="1:4" ht="12.75">
      <c r="A20" s="24">
        <v>16</v>
      </c>
      <c r="B20" s="22">
        <v>9.27</v>
      </c>
      <c r="C20" s="23">
        <v>12.7</v>
      </c>
      <c r="D20" s="29">
        <v>25.4</v>
      </c>
    </row>
    <row r="21" spans="1:4" ht="12.75">
      <c r="A21" s="24">
        <v>17</v>
      </c>
      <c r="B21" s="22">
        <v>9.53</v>
      </c>
      <c r="C21" s="23">
        <v>12.7</v>
      </c>
      <c r="D21" s="29">
        <v>25.4</v>
      </c>
    </row>
    <row r="22" spans="1:4" ht="12.75">
      <c r="A22" s="24">
        <v>18</v>
      </c>
      <c r="B22" s="22">
        <v>9.53</v>
      </c>
      <c r="C22" s="23">
        <v>12.7</v>
      </c>
      <c r="D22" s="29"/>
    </row>
    <row r="23" spans="1:4" ht="12.75">
      <c r="A23" s="24">
        <v>19</v>
      </c>
      <c r="B23" s="22">
        <v>9.53</v>
      </c>
      <c r="C23" s="23">
        <v>12.7</v>
      </c>
      <c r="D23" s="29"/>
    </row>
    <row r="24" spans="1:4" ht="12.75">
      <c r="A24" s="24">
        <v>20</v>
      </c>
      <c r="B24" s="22">
        <v>9.53</v>
      </c>
      <c r="C24" s="23">
        <v>12.7</v>
      </c>
      <c r="D24" s="29"/>
    </row>
    <row r="25" spans="1:4" ht="12.75">
      <c r="A25" s="24">
        <v>21</v>
      </c>
      <c r="B25" s="22">
        <v>9.53</v>
      </c>
      <c r="C25" s="23">
        <v>12.7</v>
      </c>
      <c r="D25" s="29"/>
    </row>
    <row r="26" spans="1:4" ht="12.75">
      <c r="A26" s="24">
        <v>22</v>
      </c>
      <c r="B26" s="22">
        <v>9.53</v>
      </c>
      <c r="C26" s="23">
        <v>12.7</v>
      </c>
      <c r="D26" s="29"/>
    </row>
    <row r="27" spans="1:4" ht="12.75">
      <c r="A27" s="24">
        <v>23</v>
      </c>
      <c r="B27" s="22">
        <v>9.53</v>
      </c>
      <c r="C27" s="23">
        <v>12.7</v>
      </c>
      <c r="D27" s="29"/>
    </row>
    <row r="28" spans="1:4" ht="12.75">
      <c r="A28" s="24">
        <v>24</v>
      </c>
      <c r="B28" s="22">
        <v>9.53</v>
      </c>
      <c r="C28" s="23">
        <v>12.7</v>
      </c>
      <c r="D28" s="29"/>
    </row>
    <row r="29" spans="1:4" ht="12.75">
      <c r="A29" s="24">
        <v>25</v>
      </c>
      <c r="B29" s="22">
        <v>9.53</v>
      </c>
      <c r="C29" s="23">
        <v>12.7</v>
      </c>
      <c r="D29" s="29"/>
    </row>
    <row r="30" spans="1:4" ht="12.75">
      <c r="A30" s="24">
        <v>26</v>
      </c>
      <c r="B30" s="22">
        <v>9.53</v>
      </c>
      <c r="C30" s="23">
        <v>12.7</v>
      </c>
      <c r="D30" s="29"/>
    </row>
    <row r="31" spans="1:4" ht="12.75">
      <c r="A31" s="24">
        <v>27</v>
      </c>
      <c r="B31" s="22">
        <v>9.53</v>
      </c>
      <c r="C31" s="23">
        <v>12.7</v>
      </c>
      <c r="D31" s="29"/>
    </row>
    <row r="32" spans="1:4" ht="12.75">
      <c r="A32" s="24">
        <v>28</v>
      </c>
      <c r="B32" s="22">
        <v>9.53</v>
      </c>
      <c r="C32" s="23">
        <v>12.7</v>
      </c>
      <c r="D32" s="29"/>
    </row>
    <row r="33" spans="1:4" ht="12.75">
      <c r="A33" s="24">
        <v>29</v>
      </c>
      <c r="B33" s="22">
        <v>9.53</v>
      </c>
      <c r="C33" s="23">
        <v>12.7</v>
      </c>
      <c r="D33" s="29"/>
    </row>
    <row r="34" spans="1:4" ht="12.75">
      <c r="A34" s="24">
        <v>30</v>
      </c>
      <c r="B34" s="22">
        <v>9.53</v>
      </c>
      <c r="C34" s="23">
        <v>12.7</v>
      </c>
      <c r="D34" s="29"/>
    </row>
    <row r="35" spans="1:4" ht="12.75">
      <c r="A35" s="24">
        <v>31</v>
      </c>
      <c r="B35" s="22">
        <v>9.53</v>
      </c>
      <c r="C35" s="23">
        <v>12.7</v>
      </c>
      <c r="D35" s="29"/>
    </row>
    <row r="36" spans="1:4" ht="12.75">
      <c r="A36" s="24">
        <v>32</v>
      </c>
      <c r="B36" s="22">
        <v>9.53</v>
      </c>
      <c r="C36" s="23">
        <v>12.7</v>
      </c>
      <c r="D36" s="29"/>
    </row>
    <row r="37" spans="1:4" ht="12.75">
      <c r="A37" s="24">
        <v>33</v>
      </c>
      <c r="B37" s="22">
        <v>9.53</v>
      </c>
      <c r="C37" s="23">
        <v>12.7</v>
      </c>
      <c r="D37" s="29"/>
    </row>
    <row r="38" spans="1:4" ht="12.75">
      <c r="A38" s="24">
        <v>34</v>
      </c>
      <c r="B38" s="22">
        <v>9.53</v>
      </c>
      <c r="C38" s="23">
        <v>12.7</v>
      </c>
      <c r="D38" s="29"/>
    </row>
    <row r="39" spans="1:4" ht="12.75">
      <c r="A39" s="24">
        <v>35</v>
      </c>
      <c r="B39" s="22">
        <v>9.53</v>
      </c>
      <c r="C39" s="23">
        <v>12.7</v>
      </c>
      <c r="D39" s="29"/>
    </row>
    <row r="40" spans="1:4" ht="12.75">
      <c r="A40" s="24">
        <v>36</v>
      </c>
      <c r="B40" s="22">
        <v>9.53</v>
      </c>
      <c r="C40" s="23">
        <v>12.7</v>
      </c>
      <c r="D40" s="29"/>
    </row>
    <row r="41" spans="1:4" ht="12.75">
      <c r="A41" s="24">
        <v>37</v>
      </c>
      <c r="B41" s="22">
        <v>9.53</v>
      </c>
      <c r="C41" s="23">
        <v>12.7</v>
      </c>
      <c r="D41" s="29"/>
    </row>
    <row r="42" spans="1:4" ht="12.75">
      <c r="A42" s="30">
        <v>38</v>
      </c>
      <c r="B42" s="31">
        <v>9.53</v>
      </c>
      <c r="C42" s="32">
        <v>12.7</v>
      </c>
      <c r="D42" s="33"/>
    </row>
  </sheetData>
  <printOptions/>
  <pageMargins left="0.75" right="0.75" top="1" bottom="1" header="0.492125985" footer="0.492125985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6"/>
  <dimension ref="A3:L42"/>
  <sheetViews>
    <sheetView workbookViewId="0" topLeftCell="A1">
      <selection activeCell="J1" sqref="J1"/>
    </sheetView>
  </sheetViews>
  <sheetFormatPr defaultColWidth="9.140625" defaultRowHeight="12.75"/>
  <cols>
    <col min="1" max="1" width="16.140625" style="0" bestFit="1" customWidth="1"/>
    <col min="2" max="2" width="15.57421875" style="0" bestFit="1" customWidth="1"/>
    <col min="3" max="3" width="5.00390625" style="0" customWidth="1"/>
    <col min="4" max="4" width="6.00390625" style="0" bestFit="1" customWidth="1"/>
    <col min="5" max="7" width="6.00390625" style="0" customWidth="1"/>
    <col min="8" max="11" width="6.00390625" style="0" bestFit="1" customWidth="1"/>
    <col min="12" max="13" width="6.28125" style="0" bestFit="1" customWidth="1"/>
    <col min="14" max="24" width="6.00390625" style="0" customWidth="1"/>
    <col min="25" max="25" width="5.00390625" style="0" bestFit="1" customWidth="1"/>
    <col min="26" max="26" width="6.00390625" style="0" bestFit="1" customWidth="1"/>
    <col min="27" max="31" width="6.00390625" style="0" customWidth="1"/>
    <col min="32" max="39" width="6.00390625" style="0" bestFit="1" customWidth="1"/>
    <col min="40" max="40" width="6.140625" style="0" customWidth="1"/>
    <col min="41" max="41" width="9.8515625" style="0" bestFit="1" customWidth="1"/>
    <col min="42" max="42" width="6.140625" style="0" customWidth="1"/>
    <col min="43" max="43" width="9.8515625" style="0" bestFit="1" customWidth="1"/>
    <col min="44" max="44" width="6.140625" style="0" customWidth="1"/>
    <col min="45" max="45" width="9.8515625" style="0" bestFit="1" customWidth="1"/>
    <col min="46" max="46" width="6.140625" style="0" customWidth="1"/>
    <col min="47" max="47" width="9.8515625" style="0" bestFit="1" customWidth="1"/>
    <col min="48" max="48" width="6.140625" style="0" customWidth="1"/>
    <col min="49" max="49" width="9.8515625" style="0" bestFit="1" customWidth="1"/>
    <col min="50" max="50" width="6.140625" style="0" customWidth="1"/>
    <col min="51" max="51" width="9.8515625" style="0" bestFit="1" customWidth="1"/>
    <col min="52" max="52" width="6.140625" style="0" customWidth="1"/>
    <col min="53" max="53" width="9.8515625" style="0" bestFit="1" customWidth="1"/>
    <col min="54" max="54" width="6.140625" style="0" customWidth="1"/>
    <col min="55" max="55" width="9.8515625" style="0" bestFit="1" customWidth="1"/>
    <col min="56" max="56" width="6.140625" style="0" customWidth="1"/>
    <col min="57" max="57" width="9.8515625" style="0" bestFit="1" customWidth="1"/>
    <col min="58" max="58" width="6.140625" style="0" customWidth="1"/>
    <col min="59" max="59" width="9.8515625" style="0" bestFit="1" customWidth="1"/>
  </cols>
  <sheetData>
    <row r="3" spans="1:12" ht="12.75">
      <c r="A3" s="7" t="s">
        <v>5</v>
      </c>
      <c r="B3" s="7" t="s">
        <v>20</v>
      </c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12.75">
      <c r="A4" s="7" t="s">
        <v>4</v>
      </c>
      <c r="B4" s="4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>
        <v>7</v>
      </c>
      <c r="I4" s="14">
        <v>8</v>
      </c>
      <c r="J4" s="14">
        <v>9</v>
      </c>
      <c r="K4" s="14">
        <v>10</v>
      </c>
      <c r="L4" s="25" t="s">
        <v>7</v>
      </c>
    </row>
    <row r="5" spans="1:12" ht="12.75">
      <c r="A5" s="4">
        <v>1</v>
      </c>
      <c r="B5" s="11"/>
      <c r="C5" s="12"/>
      <c r="D5" s="12"/>
      <c r="E5" s="12">
        <v>2.24</v>
      </c>
      <c r="F5" s="12"/>
      <c r="G5" s="12">
        <v>3.02</v>
      </c>
      <c r="H5" s="12"/>
      <c r="I5" s="12"/>
      <c r="J5" s="12"/>
      <c r="K5" s="12"/>
      <c r="L5" s="13">
        <v>3.3</v>
      </c>
    </row>
    <row r="6" spans="1:12" ht="12.75">
      <c r="A6" s="24">
        <v>2</v>
      </c>
      <c r="B6" s="22"/>
      <c r="C6" s="23"/>
      <c r="D6" s="23">
        <v>1.85</v>
      </c>
      <c r="E6" s="23">
        <v>2.31</v>
      </c>
      <c r="F6" s="23"/>
      <c r="G6" s="23">
        <v>3.2</v>
      </c>
      <c r="H6" s="23"/>
      <c r="I6" s="23"/>
      <c r="J6" s="23"/>
      <c r="K6" s="23"/>
      <c r="L6" s="29">
        <v>4.75</v>
      </c>
    </row>
    <row r="7" spans="1:12" ht="12.75">
      <c r="A7" s="24">
        <v>3</v>
      </c>
      <c r="B7" s="22"/>
      <c r="C7" s="23"/>
      <c r="D7" s="23">
        <v>2.41</v>
      </c>
      <c r="E7" s="23">
        <v>2.77</v>
      </c>
      <c r="F7" s="23"/>
      <c r="G7" s="23">
        <v>3.73</v>
      </c>
      <c r="H7" s="23"/>
      <c r="I7" s="23"/>
      <c r="J7" s="23"/>
      <c r="K7" s="23">
        <v>4.78</v>
      </c>
      <c r="L7" s="29">
        <v>7.47</v>
      </c>
    </row>
    <row r="8" spans="1:12" ht="12.75">
      <c r="A8" s="24">
        <v>4</v>
      </c>
      <c r="B8" s="22"/>
      <c r="C8" s="23"/>
      <c r="D8" s="23">
        <v>2.41</v>
      </c>
      <c r="E8" s="23">
        <v>2.87</v>
      </c>
      <c r="F8" s="23"/>
      <c r="G8" s="23">
        <v>3.91</v>
      </c>
      <c r="H8" s="23"/>
      <c r="I8" s="23"/>
      <c r="J8" s="23"/>
      <c r="K8" s="23">
        <v>5.56</v>
      </c>
      <c r="L8" s="29">
        <v>7.82</v>
      </c>
    </row>
    <row r="9" spans="1:12" ht="12.75">
      <c r="A9" s="24">
        <v>5</v>
      </c>
      <c r="B9" s="22"/>
      <c r="C9" s="23"/>
      <c r="D9" s="23">
        <v>2.9</v>
      </c>
      <c r="E9" s="23">
        <v>3.38</v>
      </c>
      <c r="F9" s="23"/>
      <c r="G9" s="23">
        <v>4.55</v>
      </c>
      <c r="H9" s="23"/>
      <c r="I9" s="23"/>
      <c r="J9" s="23"/>
      <c r="K9" s="23">
        <v>6.36</v>
      </c>
      <c r="L9" s="29">
        <v>9.09</v>
      </c>
    </row>
    <row r="10" spans="1:12" ht="12.75">
      <c r="A10" s="24">
        <v>6</v>
      </c>
      <c r="B10" s="22"/>
      <c r="C10" s="23"/>
      <c r="D10" s="23">
        <v>2.97</v>
      </c>
      <c r="E10" s="23">
        <v>3.56</v>
      </c>
      <c r="F10" s="23"/>
      <c r="G10" s="23">
        <v>4.85</v>
      </c>
      <c r="H10" s="23"/>
      <c r="I10" s="23"/>
      <c r="J10" s="23"/>
      <c r="K10" s="23">
        <v>6.35</v>
      </c>
      <c r="L10" s="29">
        <v>9.7</v>
      </c>
    </row>
    <row r="11" spans="1:12" ht="12.75">
      <c r="A11" s="24">
        <v>7</v>
      </c>
      <c r="B11" s="22"/>
      <c r="C11" s="23"/>
      <c r="D11" s="23">
        <v>3.18</v>
      </c>
      <c r="E11" s="23">
        <v>3.68</v>
      </c>
      <c r="F11" s="23"/>
      <c r="G11" s="23">
        <v>5.08</v>
      </c>
      <c r="H11" s="23"/>
      <c r="I11" s="23"/>
      <c r="J11" s="23"/>
      <c r="K11" s="23">
        <v>7.14</v>
      </c>
      <c r="L11" s="29">
        <v>10.15</v>
      </c>
    </row>
    <row r="12" spans="1:12" ht="12.75">
      <c r="A12" s="24">
        <v>8</v>
      </c>
      <c r="B12" s="22"/>
      <c r="C12" s="23"/>
      <c r="D12" s="23">
        <v>3.18</v>
      </c>
      <c r="E12" s="23">
        <v>3.91</v>
      </c>
      <c r="F12" s="23"/>
      <c r="G12" s="23">
        <v>5.54</v>
      </c>
      <c r="H12" s="23"/>
      <c r="I12" s="23"/>
      <c r="J12" s="23"/>
      <c r="K12" s="23">
        <v>8.74</v>
      </c>
      <c r="L12" s="29">
        <v>11.07</v>
      </c>
    </row>
    <row r="13" spans="1:12" ht="12.75">
      <c r="A13" s="24">
        <v>9</v>
      </c>
      <c r="B13" s="22"/>
      <c r="C13" s="23"/>
      <c r="D13" s="23">
        <v>4.78</v>
      </c>
      <c r="E13" s="23">
        <v>5.16</v>
      </c>
      <c r="F13" s="23"/>
      <c r="G13" s="23">
        <v>7.01</v>
      </c>
      <c r="H13" s="23"/>
      <c r="I13" s="23"/>
      <c r="J13" s="23"/>
      <c r="K13" s="23">
        <v>9.53</v>
      </c>
      <c r="L13" s="29">
        <v>14.02</v>
      </c>
    </row>
    <row r="14" spans="1:12" ht="12.75">
      <c r="A14" s="24">
        <v>10</v>
      </c>
      <c r="B14" s="22"/>
      <c r="C14" s="23"/>
      <c r="D14" s="23">
        <v>4.78</v>
      </c>
      <c r="E14" s="23">
        <v>5.49</v>
      </c>
      <c r="F14" s="23"/>
      <c r="G14" s="23">
        <v>7.62</v>
      </c>
      <c r="H14" s="23"/>
      <c r="I14" s="23"/>
      <c r="J14" s="23"/>
      <c r="K14" s="23">
        <v>11.13</v>
      </c>
      <c r="L14" s="29">
        <v>15.24</v>
      </c>
    </row>
    <row r="15" spans="1:12" ht="12.75">
      <c r="A15" s="24">
        <v>11</v>
      </c>
      <c r="B15" s="22"/>
      <c r="C15" s="23"/>
      <c r="D15" s="23">
        <v>4.78</v>
      </c>
      <c r="E15" s="23">
        <v>5.74</v>
      </c>
      <c r="F15" s="23"/>
      <c r="G15" s="23">
        <v>8.08</v>
      </c>
      <c r="H15" s="23"/>
      <c r="I15" s="23"/>
      <c r="J15" s="23"/>
      <c r="K15" s="23"/>
      <c r="L15" s="29"/>
    </row>
    <row r="16" spans="1:12" ht="12.75">
      <c r="A16" s="24">
        <v>12</v>
      </c>
      <c r="B16" s="22"/>
      <c r="C16" s="23"/>
      <c r="D16" s="23">
        <v>4.78</v>
      </c>
      <c r="E16" s="23">
        <v>6.02</v>
      </c>
      <c r="F16" s="23"/>
      <c r="G16" s="23">
        <v>8.56</v>
      </c>
      <c r="H16" s="23"/>
      <c r="I16" s="23">
        <v>11.13</v>
      </c>
      <c r="J16" s="23"/>
      <c r="K16" s="23">
        <v>13.49</v>
      </c>
      <c r="L16" s="29">
        <v>17.12</v>
      </c>
    </row>
    <row r="17" spans="1:12" ht="12.75">
      <c r="A17" s="24">
        <v>13</v>
      </c>
      <c r="B17" s="22"/>
      <c r="C17" s="23"/>
      <c r="D17" s="23"/>
      <c r="E17" s="23">
        <v>6.55</v>
      </c>
      <c r="F17" s="23"/>
      <c r="G17" s="23">
        <v>9.53</v>
      </c>
      <c r="H17" s="23"/>
      <c r="I17" s="23">
        <v>12.7</v>
      </c>
      <c r="J17" s="23"/>
      <c r="K17" s="23">
        <v>15.88</v>
      </c>
      <c r="L17" s="29">
        <v>19.05</v>
      </c>
    </row>
    <row r="18" spans="1:12" ht="12.75">
      <c r="A18" s="24">
        <v>14</v>
      </c>
      <c r="B18" s="22"/>
      <c r="C18" s="23"/>
      <c r="D18" s="23"/>
      <c r="E18" s="23">
        <v>7.11</v>
      </c>
      <c r="F18" s="23"/>
      <c r="G18" s="23">
        <v>10.97</v>
      </c>
      <c r="H18" s="23"/>
      <c r="I18" s="23">
        <v>14.27</v>
      </c>
      <c r="J18" s="23"/>
      <c r="K18" s="23">
        <v>18.26</v>
      </c>
      <c r="L18" s="29">
        <v>21.95</v>
      </c>
    </row>
    <row r="19" spans="1:12" ht="12.75">
      <c r="A19" s="24">
        <v>15</v>
      </c>
      <c r="B19" s="22"/>
      <c r="C19" s="23">
        <v>6.35</v>
      </c>
      <c r="D19" s="23">
        <v>7.04</v>
      </c>
      <c r="E19" s="23">
        <v>8.18</v>
      </c>
      <c r="F19" s="23">
        <v>10.31</v>
      </c>
      <c r="G19" s="23">
        <v>12.7</v>
      </c>
      <c r="H19" s="23">
        <v>15.09</v>
      </c>
      <c r="I19" s="23">
        <v>18.26</v>
      </c>
      <c r="J19" s="23">
        <v>20.62</v>
      </c>
      <c r="K19" s="23">
        <v>23.01</v>
      </c>
      <c r="L19" s="29">
        <v>22.23</v>
      </c>
    </row>
    <row r="20" spans="1:12" ht="12.75">
      <c r="A20" s="24">
        <v>16</v>
      </c>
      <c r="B20" s="22"/>
      <c r="C20" s="23">
        <v>6.35</v>
      </c>
      <c r="D20" s="23">
        <v>7.8</v>
      </c>
      <c r="E20" s="23">
        <v>9.27</v>
      </c>
      <c r="F20" s="23">
        <v>12.7</v>
      </c>
      <c r="G20" s="23">
        <v>15.09</v>
      </c>
      <c r="H20" s="23">
        <v>18.26</v>
      </c>
      <c r="I20" s="23">
        <v>21.44</v>
      </c>
      <c r="J20" s="23">
        <v>25.4</v>
      </c>
      <c r="K20" s="23">
        <v>28.58</v>
      </c>
      <c r="L20" s="29"/>
    </row>
    <row r="21" spans="1:12" ht="12.75">
      <c r="A21" s="24">
        <v>17</v>
      </c>
      <c r="B21" s="22"/>
      <c r="C21" s="23">
        <v>6.35</v>
      </c>
      <c r="D21" s="23">
        <v>8.38</v>
      </c>
      <c r="E21" s="23">
        <v>10.31</v>
      </c>
      <c r="F21" s="23">
        <v>14.27</v>
      </c>
      <c r="G21" s="23">
        <v>17.48</v>
      </c>
      <c r="H21" s="23">
        <v>21.44</v>
      </c>
      <c r="I21" s="23">
        <v>25.4</v>
      </c>
      <c r="J21" s="23">
        <v>28.58</v>
      </c>
      <c r="K21" s="23">
        <v>33.32</v>
      </c>
      <c r="L21" s="29">
        <v>22.23</v>
      </c>
    </row>
    <row r="22" spans="1:12" ht="12.75">
      <c r="A22" s="24">
        <v>18</v>
      </c>
      <c r="B22" s="22">
        <v>6.35</v>
      </c>
      <c r="C22" s="23">
        <v>7.92</v>
      </c>
      <c r="D22" s="23">
        <v>9.53</v>
      </c>
      <c r="E22" s="23">
        <v>11.13</v>
      </c>
      <c r="F22" s="23">
        <v>15.09</v>
      </c>
      <c r="G22" s="23">
        <v>19.05</v>
      </c>
      <c r="H22" s="23">
        <v>23.82</v>
      </c>
      <c r="I22" s="23">
        <v>27.79</v>
      </c>
      <c r="J22" s="23">
        <v>31.75</v>
      </c>
      <c r="K22" s="23">
        <v>35.71</v>
      </c>
      <c r="L22" s="29">
        <v>12.7</v>
      </c>
    </row>
    <row r="23" spans="1:12" ht="12.75">
      <c r="A23" s="24">
        <v>19</v>
      </c>
      <c r="B23" s="22">
        <v>6.35</v>
      </c>
      <c r="C23" s="23">
        <v>7.92</v>
      </c>
      <c r="D23" s="23">
        <v>9.53</v>
      </c>
      <c r="E23" s="23">
        <v>12.7</v>
      </c>
      <c r="F23" s="23">
        <v>16.66</v>
      </c>
      <c r="G23" s="23">
        <v>21.44</v>
      </c>
      <c r="H23" s="23">
        <v>26.19</v>
      </c>
      <c r="I23" s="23">
        <v>30.96</v>
      </c>
      <c r="J23" s="23">
        <v>36.53</v>
      </c>
      <c r="K23" s="23">
        <v>40.49</v>
      </c>
      <c r="L23" s="29"/>
    </row>
    <row r="24" spans="1:12" ht="12.75">
      <c r="A24" s="24">
        <v>20</v>
      </c>
      <c r="B24" s="22">
        <v>6.35</v>
      </c>
      <c r="C24" s="23">
        <v>7.92</v>
      </c>
      <c r="D24" s="23">
        <v>11.13</v>
      </c>
      <c r="E24" s="23">
        <v>14.27</v>
      </c>
      <c r="F24" s="23">
        <v>19.05</v>
      </c>
      <c r="G24" s="23">
        <v>23.83</v>
      </c>
      <c r="H24" s="23">
        <v>29.36</v>
      </c>
      <c r="I24" s="23">
        <v>34.92</v>
      </c>
      <c r="J24" s="23">
        <v>39.67</v>
      </c>
      <c r="K24" s="23">
        <v>45.25</v>
      </c>
      <c r="L24" s="29">
        <v>22.23</v>
      </c>
    </row>
    <row r="25" spans="1:12" ht="12.75">
      <c r="A25" s="24">
        <v>21</v>
      </c>
      <c r="B25" s="22">
        <v>6.35</v>
      </c>
      <c r="C25" s="23">
        <v>9.53</v>
      </c>
      <c r="D25" s="23">
        <v>12.7</v>
      </c>
      <c r="E25" s="23">
        <v>15.09</v>
      </c>
      <c r="F25" s="23">
        <v>20.62</v>
      </c>
      <c r="G25" s="23">
        <v>26.19</v>
      </c>
      <c r="H25" s="23">
        <v>32.54</v>
      </c>
      <c r="I25" s="23">
        <v>38.1</v>
      </c>
      <c r="J25" s="23">
        <v>44.45</v>
      </c>
      <c r="K25" s="23">
        <v>50.01</v>
      </c>
      <c r="L25" s="29"/>
    </row>
    <row r="26" spans="1:12" ht="12.75">
      <c r="A26" s="24">
        <v>22</v>
      </c>
      <c r="B26" s="22">
        <v>6.35</v>
      </c>
      <c r="C26" s="23">
        <v>9.53</v>
      </c>
      <c r="D26" s="23">
        <v>12.7</v>
      </c>
      <c r="E26" s="23">
        <v>15.88</v>
      </c>
      <c r="F26" s="23">
        <v>22.22</v>
      </c>
      <c r="G26" s="23">
        <v>28.57</v>
      </c>
      <c r="H26" s="23">
        <v>34.92</v>
      </c>
      <c r="I26" s="23">
        <v>41.27</v>
      </c>
      <c r="J26" s="23">
        <v>47.62</v>
      </c>
      <c r="K26" s="23">
        <v>53.97</v>
      </c>
      <c r="L26" s="29"/>
    </row>
    <row r="27" spans="1:12" ht="12.75">
      <c r="A27" s="24">
        <v>23</v>
      </c>
      <c r="B27" s="22">
        <v>6.35</v>
      </c>
      <c r="C27" s="23">
        <v>9.53</v>
      </c>
      <c r="D27" s="23">
        <v>14.27</v>
      </c>
      <c r="E27" s="23">
        <v>17.48</v>
      </c>
      <c r="F27" s="23">
        <v>24.61</v>
      </c>
      <c r="G27" s="23">
        <v>30.96</v>
      </c>
      <c r="H27" s="23">
        <v>38.89</v>
      </c>
      <c r="I27" s="23">
        <v>46.02</v>
      </c>
      <c r="J27" s="23">
        <v>52.37</v>
      </c>
      <c r="K27" s="23">
        <v>59.53</v>
      </c>
      <c r="L27" s="29">
        <v>12.7</v>
      </c>
    </row>
    <row r="28" spans="1:12" ht="12.75">
      <c r="A28" s="24">
        <v>24</v>
      </c>
      <c r="B28" s="22">
        <v>7.92</v>
      </c>
      <c r="C28" s="23">
        <v>12.7</v>
      </c>
      <c r="D28" s="23"/>
      <c r="E28" s="23"/>
      <c r="F28" s="23"/>
      <c r="G28" s="23"/>
      <c r="H28" s="23"/>
      <c r="I28" s="23"/>
      <c r="J28" s="23"/>
      <c r="K28" s="23"/>
      <c r="L28" s="29">
        <v>9.53</v>
      </c>
    </row>
    <row r="29" spans="1:12" ht="12.75">
      <c r="A29" s="24">
        <v>25</v>
      </c>
      <c r="B29" s="22">
        <v>7.92</v>
      </c>
      <c r="C29" s="23">
        <v>12.7</v>
      </c>
      <c r="D29" s="23">
        <v>15.88</v>
      </c>
      <c r="E29" s="23"/>
      <c r="F29" s="23"/>
      <c r="G29" s="23"/>
      <c r="H29" s="23"/>
      <c r="I29" s="23"/>
      <c r="J29" s="23"/>
      <c r="K29" s="23"/>
      <c r="L29" s="29">
        <v>9.53</v>
      </c>
    </row>
    <row r="30" spans="1:12" ht="12.75">
      <c r="A30" s="24">
        <v>26</v>
      </c>
      <c r="B30" s="22">
        <v>7.92</v>
      </c>
      <c r="C30" s="23">
        <v>12.7</v>
      </c>
      <c r="D30" s="23">
        <v>15.88</v>
      </c>
      <c r="E30" s="23">
        <v>17.48</v>
      </c>
      <c r="F30" s="23"/>
      <c r="G30" s="23"/>
      <c r="H30" s="23"/>
      <c r="I30" s="23"/>
      <c r="J30" s="23"/>
      <c r="K30" s="23"/>
      <c r="L30" s="29">
        <v>15.88</v>
      </c>
    </row>
    <row r="31" spans="1:12" ht="12.75">
      <c r="A31" s="24">
        <v>27</v>
      </c>
      <c r="B31" s="22">
        <v>7.92</v>
      </c>
      <c r="C31" s="23">
        <v>12.7</v>
      </c>
      <c r="D31" s="23">
        <v>15.88</v>
      </c>
      <c r="E31" s="23">
        <v>17.48</v>
      </c>
      <c r="F31" s="23"/>
      <c r="G31" s="23"/>
      <c r="H31" s="23"/>
      <c r="I31" s="23"/>
      <c r="J31" s="23"/>
      <c r="K31" s="23"/>
      <c r="L31" s="29">
        <v>9.53</v>
      </c>
    </row>
    <row r="32" spans="1:12" ht="12.75">
      <c r="A32" s="24">
        <v>28</v>
      </c>
      <c r="B32" s="22">
        <v>7.92</v>
      </c>
      <c r="C32" s="23">
        <v>12.7</v>
      </c>
      <c r="D32" s="23">
        <v>15.88</v>
      </c>
      <c r="E32" s="23">
        <v>17.48</v>
      </c>
      <c r="F32" s="23"/>
      <c r="G32" s="23"/>
      <c r="H32" s="23"/>
      <c r="I32" s="23"/>
      <c r="J32" s="23"/>
      <c r="K32" s="23"/>
      <c r="L32" s="29">
        <v>9.53</v>
      </c>
    </row>
    <row r="33" spans="1:12" ht="12.75">
      <c r="A33" s="24">
        <v>29</v>
      </c>
      <c r="B33" s="22">
        <v>7.92</v>
      </c>
      <c r="C33" s="23">
        <v>12.7</v>
      </c>
      <c r="D33" s="23">
        <v>15.88</v>
      </c>
      <c r="E33" s="23">
        <v>19.05</v>
      </c>
      <c r="F33" s="23"/>
      <c r="G33" s="23"/>
      <c r="H33" s="23"/>
      <c r="I33" s="23"/>
      <c r="J33" s="23"/>
      <c r="K33" s="23"/>
      <c r="L33" s="29">
        <v>9.53</v>
      </c>
    </row>
    <row r="34" spans="1:12" ht="12.75">
      <c r="A34" s="24">
        <v>30</v>
      </c>
      <c r="B34" s="22"/>
      <c r="C34" s="23"/>
      <c r="D34" s="23"/>
      <c r="E34" s="23"/>
      <c r="F34" s="23"/>
      <c r="G34" s="23"/>
      <c r="H34" s="23"/>
      <c r="I34" s="23"/>
      <c r="J34" s="23"/>
      <c r="K34" s="23"/>
      <c r="L34" s="29">
        <v>22.23</v>
      </c>
    </row>
    <row r="35" spans="1:12" ht="12.75">
      <c r="A35" s="24">
        <v>31</v>
      </c>
      <c r="B35" s="22"/>
      <c r="C35" s="23"/>
      <c r="D35" s="23"/>
      <c r="E35" s="23"/>
      <c r="F35" s="23"/>
      <c r="G35" s="23"/>
      <c r="H35" s="23"/>
      <c r="I35" s="23"/>
      <c r="J35" s="23"/>
      <c r="K35" s="23"/>
      <c r="L35" s="29">
        <v>22.23</v>
      </c>
    </row>
    <row r="36" spans="1:12" ht="12.75">
      <c r="A36" s="24">
        <v>32</v>
      </c>
      <c r="B36" s="22"/>
      <c r="C36" s="23"/>
      <c r="D36" s="23"/>
      <c r="E36" s="23"/>
      <c r="F36" s="23"/>
      <c r="G36" s="23"/>
      <c r="H36" s="23"/>
      <c r="I36" s="23"/>
      <c r="J36" s="23"/>
      <c r="K36" s="23"/>
      <c r="L36" s="29">
        <v>22.23</v>
      </c>
    </row>
    <row r="37" spans="1:12" ht="12.75">
      <c r="A37" s="24">
        <v>33</v>
      </c>
      <c r="B37" s="22"/>
      <c r="C37" s="23"/>
      <c r="D37" s="23"/>
      <c r="E37" s="23"/>
      <c r="F37" s="23"/>
      <c r="G37" s="23"/>
      <c r="H37" s="23"/>
      <c r="I37" s="23"/>
      <c r="J37" s="23"/>
      <c r="K37" s="23"/>
      <c r="L37" s="29">
        <v>22.23</v>
      </c>
    </row>
    <row r="38" spans="1:12" ht="12.75">
      <c r="A38" s="24">
        <v>34</v>
      </c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9">
        <v>22.23</v>
      </c>
    </row>
    <row r="39" spans="1:12" ht="12.75">
      <c r="A39" s="24">
        <v>35</v>
      </c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9">
        <v>22.23</v>
      </c>
    </row>
    <row r="40" spans="1:12" ht="12.75">
      <c r="A40" s="24">
        <v>36</v>
      </c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9">
        <v>22.23</v>
      </c>
    </row>
    <row r="41" spans="1:12" ht="12.75">
      <c r="A41" s="24">
        <v>37</v>
      </c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9">
        <v>22.23</v>
      </c>
    </row>
    <row r="42" spans="1:12" ht="12.75">
      <c r="A42" s="30">
        <v>38</v>
      </c>
      <c r="B42" s="31"/>
      <c r="C42" s="32"/>
      <c r="D42" s="32"/>
      <c r="E42" s="32"/>
      <c r="F42" s="32"/>
      <c r="G42" s="32"/>
      <c r="H42" s="32"/>
      <c r="I42" s="32"/>
      <c r="J42" s="32"/>
      <c r="K42" s="32"/>
      <c r="L42" s="33">
        <v>22.23</v>
      </c>
    </row>
  </sheetData>
  <printOptions/>
  <pageMargins left="0.75" right="0.75" top="1" bottom="1" header="0.492125985" footer="0.49212598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7"/>
  <dimension ref="A3:CX42"/>
  <sheetViews>
    <sheetView workbookViewId="0" topLeftCell="P1">
      <selection activeCell="J1" sqref="J1"/>
    </sheetView>
  </sheetViews>
  <sheetFormatPr defaultColWidth="9.140625" defaultRowHeight="12.75"/>
  <cols>
    <col min="1" max="1" width="19.57421875" style="0" bestFit="1" customWidth="1"/>
    <col min="2" max="2" width="10.28125" style="0" bestFit="1" customWidth="1"/>
    <col min="3" max="45" width="4.57421875" style="0" bestFit="1" customWidth="1"/>
    <col min="46" max="93" width="5.57421875" style="0" bestFit="1" customWidth="1"/>
    <col min="94" max="98" width="4.57421875" style="0" bestFit="1" customWidth="1"/>
    <col min="99" max="102" width="5.57421875" style="0" bestFit="1" customWidth="1"/>
  </cols>
  <sheetData>
    <row r="3" spans="1:102" ht="12.75">
      <c r="A3" s="7" t="s">
        <v>24</v>
      </c>
      <c r="B3" s="7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6"/>
    </row>
    <row r="4" spans="1:102" ht="12.75">
      <c r="A4" s="7" t="s">
        <v>4</v>
      </c>
      <c r="B4" s="10">
        <v>2.24</v>
      </c>
      <c r="C4" s="35">
        <v>2.31</v>
      </c>
      <c r="D4" s="35">
        <v>2.77</v>
      </c>
      <c r="E4" s="35">
        <v>2.87</v>
      </c>
      <c r="F4" s="35">
        <v>3.02</v>
      </c>
      <c r="G4" s="35">
        <v>3.2</v>
      </c>
      <c r="H4" s="35">
        <v>3.3</v>
      </c>
      <c r="I4" s="35">
        <v>3.38</v>
      </c>
      <c r="J4" s="35">
        <v>3.56</v>
      </c>
      <c r="K4" s="35">
        <v>3.68</v>
      </c>
      <c r="L4" s="35">
        <v>3.73</v>
      </c>
      <c r="M4" s="35">
        <v>3.91</v>
      </c>
      <c r="N4" s="35">
        <v>4.55</v>
      </c>
      <c r="O4" s="35">
        <v>4.75</v>
      </c>
      <c r="P4" s="35">
        <v>4.78</v>
      </c>
      <c r="Q4" s="35">
        <v>4.85</v>
      </c>
      <c r="R4" s="35">
        <v>5.08</v>
      </c>
      <c r="S4" s="35">
        <v>5.16</v>
      </c>
      <c r="T4" s="35">
        <v>5.49</v>
      </c>
      <c r="U4" s="35">
        <v>5.54</v>
      </c>
      <c r="V4" s="35">
        <v>5.56</v>
      </c>
      <c r="W4" s="35">
        <v>5.74</v>
      </c>
      <c r="X4" s="35">
        <v>6.02</v>
      </c>
      <c r="Y4" s="35">
        <v>6.35</v>
      </c>
      <c r="Z4" s="35">
        <v>6.36</v>
      </c>
      <c r="AA4" s="35">
        <v>6.55</v>
      </c>
      <c r="AB4" s="35">
        <v>7.01</v>
      </c>
      <c r="AC4" s="35">
        <v>7.04</v>
      </c>
      <c r="AD4" s="35">
        <v>7.11</v>
      </c>
      <c r="AE4" s="35">
        <v>7.14</v>
      </c>
      <c r="AF4" s="35">
        <v>7.47</v>
      </c>
      <c r="AG4" s="35">
        <v>7.62</v>
      </c>
      <c r="AH4" s="35">
        <v>7.8</v>
      </c>
      <c r="AI4" s="35">
        <v>7.82</v>
      </c>
      <c r="AJ4" s="35">
        <v>7.92</v>
      </c>
      <c r="AK4" s="35">
        <v>8.08</v>
      </c>
      <c r="AL4" s="35">
        <v>8.18</v>
      </c>
      <c r="AM4" s="35">
        <v>8.38</v>
      </c>
      <c r="AN4" s="35">
        <v>8.56</v>
      </c>
      <c r="AO4" s="35">
        <v>8.74</v>
      </c>
      <c r="AP4" s="35">
        <v>9.09</v>
      </c>
      <c r="AQ4" s="35">
        <v>9.27</v>
      </c>
      <c r="AR4" s="35">
        <v>9.53</v>
      </c>
      <c r="AS4" s="35">
        <v>9.7</v>
      </c>
      <c r="AT4" s="35">
        <v>10.31</v>
      </c>
      <c r="AU4" s="35">
        <v>10.97</v>
      </c>
      <c r="AV4" s="35">
        <v>11.07</v>
      </c>
      <c r="AW4" s="35">
        <v>11.13</v>
      </c>
      <c r="AX4" s="35">
        <v>12.7</v>
      </c>
      <c r="AY4" s="35">
        <v>13.49</v>
      </c>
      <c r="AZ4" s="35">
        <v>14.02</v>
      </c>
      <c r="BA4" s="35">
        <v>14.27</v>
      </c>
      <c r="BB4" s="35">
        <v>15.09</v>
      </c>
      <c r="BC4" s="35">
        <v>15.24</v>
      </c>
      <c r="BD4" s="35">
        <v>15.88</v>
      </c>
      <c r="BE4" s="35">
        <v>16.66</v>
      </c>
      <c r="BF4" s="35">
        <v>17.12</v>
      </c>
      <c r="BG4" s="35">
        <v>17.48</v>
      </c>
      <c r="BH4" s="35">
        <v>18.26</v>
      </c>
      <c r="BI4" s="35">
        <v>19.05</v>
      </c>
      <c r="BJ4" s="35">
        <v>20.62</v>
      </c>
      <c r="BK4" s="35">
        <v>21.44</v>
      </c>
      <c r="BL4" s="35">
        <v>21.95</v>
      </c>
      <c r="BM4" s="35">
        <v>22.22</v>
      </c>
      <c r="BN4" s="35">
        <v>23.01</v>
      </c>
      <c r="BO4" s="35">
        <v>23.82</v>
      </c>
      <c r="BP4" s="35">
        <v>23.83</v>
      </c>
      <c r="BQ4" s="35">
        <v>24.61</v>
      </c>
      <c r="BR4" s="35">
        <v>25.4</v>
      </c>
      <c r="BS4" s="35">
        <v>26.19</v>
      </c>
      <c r="BT4" s="35">
        <v>27.79</v>
      </c>
      <c r="BU4" s="35">
        <v>28.57</v>
      </c>
      <c r="BV4" s="35">
        <v>29.36</v>
      </c>
      <c r="BW4" s="35">
        <v>30.96</v>
      </c>
      <c r="BX4" s="35">
        <v>31.75</v>
      </c>
      <c r="BY4" s="35">
        <v>32.54</v>
      </c>
      <c r="BZ4" s="35">
        <v>33.32</v>
      </c>
      <c r="CA4" s="35">
        <v>34.92</v>
      </c>
      <c r="CB4" s="35">
        <v>35.71</v>
      </c>
      <c r="CC4" s="35">
        <v>36.53</v>
      </c>
      <c r="CD4" s="35">
        <v>38.1</v>
      </c>
      <c r="CE4" s="35">
        <v>38.89</v>
      </c>
      <c r="CF4" s="35">
        <v>39.67</v>
      </c>
      <c r="CG4" s="35">
        <v>40.49</v>
      </c>
      <c r="CH4" s="35">
        <v>41.27</v>
      </c>
      <c r="CI4" s="35">
        <v>44.45</v>
      </c>
      <c r="CJ4" s="35">
        <v>45.25</v>
      </c>
      <c r="CK4" s="35">
        <v>46.02</v>
      </c>
      <c r="CL4" s="35">
        <v>47.62</v>
      </c>
      <c r="CM4" s="35">
        <v>50.01</v>
      </c>
      <c r="CN4" s="35">
        <v>53.97</v>
      </c>
      <c r="CO4" s="35">
        <v>59.53</v>
      </c>
      <c r="CP4" s="35">
        <v>1.85</v>
      </c>
      <c r="CQ4" s="35">
        <v>2.41</v>
      </c>
      <c r="CR4" s="35">
        <v>2.9</v>
      </c>
      <c r="CS4" s="35">
        <v>2.97</v>
      </c>
      <c r="CT4" s="35">
        <v>3.18</v>
      </c>
      <c r="CU4" s="35">
        <v>10.15</v>
      </c>
      <c r="CV4" s="35">
        <v>22.23</v>
      </c>
      <c r="CW4" s="35">
        <v>28.58</v>
      </c>
      <c r="CX4" s="36">
        <v>52.37</v>
      </c>
    </row>
    <row r="5" spans="1:102" ht="12.75">
      <c r="A5" s="4">
        <v>1</v>
      </c>
      <c r="B5" s="11">
        <v>1</v>
      </c>
      <c r="C5" s="12"/>
      <c r="D5" s="12"/>
      <c r="E5" s="12"/>
      <c r="F5" s="12">
        <v>2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3"/>
    </row>
    <row r="6" spans="1:102" ht="12.75">
      <c r="A6" s="24">
        <v>2</v>
      </c>
      <c r="B6" s="22"/>
      <c r="C6" s="23">
        <v>1</v>
      </c>
      <c r="D6" s="23"/>
      <c r="E6" s="23"/>
      <c r="F6" s="23"/>
      <c r="G6" s="23">
        <v>2</v>
      </c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9"/>
    </row>
    <row r="7" spans="1:102" ht="12.75">
      <c r="A7" s="24">
        <v>3</v>
      </c>
      <c r="B7" s="22"/>
      <c r="C7" s="23"/>
      <c r="D7" s="23">
        <v>1</v>
      </c>
      <c r="E7" s="23"/>
      <c r="F7" s="23"/>
      <c r="G7" s="23"/>
      <c r="H7" s="23"/>
      <c r="I7" s="23"/>
      <c r="J7" s="23"/>
      <c r="K7" s="23"/>
      <c r="L7" s="23">
        <v>2</v>
      </c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>
        <v>3</v>
      </c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9"/>
    </row>
    <row r="8" spans="1:102" ht="12.75">
      <c r="A8" s="24">
        <v>4</v>
      </c>
      <c r="B8" s="22"/>
      <c r="C8" s="23"/>
      <c r="D8" s="23"/>
      <c r="E8" s="23">
        <v>1</v>
      </c>
      <c r="F8" s="23"/>
      <c r="G8" s="23"/>
      <c r="H8" s="23"/>
      <c r="I8" s="23"/>
      <c r="J8" s="23"/>
      <c r="K8" s="23"/>
      <c r="L8" s="23"/>
      <c r="M8" s="23">
        <v>2</v>
      </c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>
        <v>3</v>
      </c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9"/>
    </row>
    <row r="9" spans="1:102" ht="12.75">
      <c r="A9" s="24">
        <v>5</v>
      </c>
      <c r="B9" s="22"/>
      <c r="C9" s="23"/>
      <c r="D9" s="23"/>
      <c r="E9" s="23"/>
      <c r="F9" s="23"/>
      <c r="G9" s="23"/>
      <c r="H9" s="23"/>
      <c r="I9" s="23">
        <v>1</v>
      </c>
      <c r="J9" s="23"/>
      <c r="K9" s="23"/>
      <c r="L9" s="23"/>
      <c r="M9" s="23"/>
      <c r="N9" s="23">
        <v>2</v>
      </c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>
        <v>3</v>
      </c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9"/>
    </row>
    <row r="10" spans="1:102" ht="12.75">
      <c r="A10" s="24">
        <v>6</v>
      </c>
      <c r="B10" s="22"/>
      <c r="C10" s="23"/>
      <c r="D10" s="23"/>
      <c r="E10" s="23"/>
      <c r="F10" s="23"/>
      <c r="G10" s="23"/>
      <c r="H10" s="23"/>
      <c r="I10" s="23"/>
      <c r="J10" s="23">
        <v>1</v>
      </c>
      <c r="K10" s="23"/>
      <c r="L10" s="23"/>
      <c r="M10" s="23"/>
      <c r="N10" s="23"/>
      <c r="O10" s="23"/>
      <c r="P10" s="23"/>
      <c r="Q10" s="23">
        <v>2</v>
      </c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>
        <v>3</v>
      </c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9"/>
    </row>
    <row r="11" spans="1:102" ht="12.75">
      <c r="A11" s="24">
        <v>7</v>
      </c>
      <c r="B11" s="22"/>
      <c r="C11" s="23"/>
      <c r="D11" s="23"/>
      <c r="E11" s="23"/>
      <c r="F11" s="23"/>
      <c r="G11" s="23"/>
      <c r="H11" s="23"/>
      <c r="I11" s="23"/>
      <c r="J11" s="23"/>
      <c r="K11" s="23">
        <v>1</v>
      </c>
      <c r="L11" s="23"/>
      <c r="M11" s="23"/>
      <c r="N11" s="23"/>
      <c r="O11" s="23"/>
      <c r="P11" s="23"/>
      <c r="Q11" s="23"/>
      <c r="R11" s="23">
        <v>2</v>
      </c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>
        <v>3</v>
      </c>
      <c r="CV11" s="23"/>
      <c r="CW11" s="23"/>
      <c r="CX11" s="29"/>
    </row>
    <row r="12" spans="1:102" ht="12.75">
      <c r="A12" s="24">
        <v>8</v>
      </c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>
        <v>1</v>
      </c>
      <c r="N12" s="23"/>
      <c r="O12" s="23"/>
      <c r="P12" s="23"/>
      <c r="Q12" s="23"/>
      <c r="R12" s="23"/>
      <c r="S12" s="23"/>
      <c r="T12" s="23"/>
      <c r="U12" s="23">
        <v>2</v>
      </c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>
        <v>3</v>
      </c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9"/>
    </row>
    <row r="13" spans="1:102" ht="12.75">
      <c r="A13" s="24">
        <v>9</v>
      </c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>
        <v>1</v>
      </c>
      <c r="T13" s="23"/>
      <c r="U13" s="23"/>
      <c r="V13" s="23"/>
      <c r="W13" s="23"/>
      <c r="X13" s="23"/>
      <c r="Y13" s="23"/>
      <c r="Z13" s="23"/>
      <c r="AA13" s="23"/>
      <c r="AB13" s="23">
        <v>2</v>
      </c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>
        <v>3</v>
      </c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9"/>
    </row>
    <row r="14" spans="1:102" ht="12.75">
      <c r="A14" s="24">
        <v>10</v>
      </c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>
        <v>1</v>
      </c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>
        <v>2</v>
      </c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>
        <v>3</v>
      </c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9"/>
    </row>
    <row r="15" spans="1:102" ht="12.75">
      <c r="A15" s="24">
        <v>11</v>
      </c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>
        <v>1</v>
      </c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>
        <v>2</v>
      </c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9"/>
    </row>
    <row r="16" spans="1:102" ht="12.75">
      <c r="A16" s="24">
        <v>12</v>
      </c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>
        <v>1</v>
      </c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>
        <v>2</v>
      </c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>
        <v>3</v>
      </c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9"/>
    </row>
    <row r="17" spans="1:102" ht="12.75">
      <c r="A17" s="24">
        <v>13</v>
      </c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>
        <v>1</v>
      </c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>
        <v>2</v>
      </c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>
        <v>3</v>
      </c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9"/>
    </row>
    <row r="18" spans="1:102" ht="12.75">
      <c r="A18" s="24">
        <v>14</v>
      </c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>
        <v>1</v>
      </c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>
        <v>2</v>
      </c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>
        <v>3</v>
      </c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9"/>
    </row>
    <row r="19" spans="1:102" ht="12.75">
      <c r="A19" s="24">
        <v>15</v>
      </c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>
        <v>1</v>
      </c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>
        <v>2</v>
      </c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>
        <v>3</v>
      </c>
      <c r="CW19" s="23"/>
      <c r="CX19" s="29"/>
    </row>
    <row r="20" spans="1:102" ht="12.75">
      <c r="A20" s="24">
        <v>16</v>
      </c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>
        <v>1</v>
      </c>
      <c r="AR20" s="23"/>
      <c r="AS20" s="23"/>
      <c r="AT20" s="23"/>
      <c r="AU20" s="23"/>
      <c r="AV20" s="23"/>
      <c r="AW20" s="23"/>
      <c r="AX20" s="23">
        <v>2</v>
      </c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>
        <v>3</v>
      </c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9"/>
    </row>
    <row r="21" spans="1:102" ht="12.75">
      <c r="A21" s="24">
        <v>17</v>
      </c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>
        <v>1</v>
      </c>
      <c r="AS21" s="23"/>
      <c r="AT21" s="23"/>
      <c r="AU21" s="23"/>
      <c r="AV21" s="23"/>
      <c r="AW21" s="23"/>
      <c r="AX21" s="23">
        <v>2</v>
      </c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>
        <v>3</v>
      </c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9"/>
    </row>
    <row r="22" spans="1:102" ht="12.75">
      <c r="A22" s="24">
        <v>18</v>
      </c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>
        <v>1</v>
      </c>
      <c r="AS22" s="23"/>
      <c r="AT22" s="23"/>
      <c r="AU22" s="23"/>
      <c r="AV22" s="23"/>
      <c r="AW22" s="23"/>
      <c r="AX22" s="23">
        <v>2</v>
      </c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9"/>
    </row>
    <row r="23" spans="1:102" ht="12.75">
      <c r="A23" s="24">
        <v>19</v>
      </c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>
        <v>1</v>
      </c>
      <c r="AS23" s="23"/>
      <c r="AT23" s="23"/>
      <c r="AU23" s="23"/>
      <c r="AV23" s="23"/>
      <c r="AW23" s="23"/>
      <c r="AX23" s="23">
        <v>2</v>
      </c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9"/>
    </row>
    <row r="24" spans="1:102" ht="12.75">
      <c r="A24" s="24">
        <v>20</v>
      </c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>
        <v>1</v>
      </c>
      <c r="AS24" s="23"/>
      <c r="AT24" s="23"/>
      <c r="AU24" s="23"/>
      <c r="AV24" s="23"/>
      <c r="AW24" s="23"/>
      <c r="AX24" s="23">
        <v>2</v>
      </c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9"/>
    </row>
    <row r="25" spans="1:102" ht="12.75">
      <c r="A25" s="24">
        <v>21</v>
      </c>
      <c r="B25" s="2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>
        <v>1</v>
      </c>
      <c r="AS25" s="23"/>
      <c r="AT25" s="23"/>
      <c r="AU25" s="23"/>
      <c r="AV25" s="23"/>
      <c r="AW25" s="23"/>
      <c r="AX25" s="23">
        <v>2</v>
      </c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9"/>
    </row>
    <row r="26" spans="1:102" ht="12.75">
      <c r="A26" s="24">
        <v>22</v>
      </c>
      <c r="B26" s="22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>
        <v>1</v>
      </c>
      <c r="AS26" s="23"/>
      <c r="AT26" s="23"/>
      <c r="AU26" s="23"/>
      <c r="AV26" s="23"/>
      <c r="AW26" s="23"/>
      <c r="AX26" s="23">
        <v>2</v>
      </c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9"/>
    </row>
    <row r="27" spans="1:102" ht="12.75">
      <c r="A27" s="24">
        <v>23</v>
      </c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>
        <v>1</v>
      </c>
      <c r="AS27" s="23"/>
      <c r="AT27" s="23"/>
      <c r="AU27" s="23"/>
      <c r="AV27" s="23"/>
      <c r="AW27" s="23"/>
      <c r="AX27" s="23">
        <v>2</v>
      </c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9"/>
    </row>
    <row r="28" spans="1:102" ht="12.75">
      <c r="A28" s="24">
        <v>24</v>
      </c>
      <c r="B28" s="2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>
        <v>1</v>
      </c>
      <c r="AS28" s="23"/>
      <c r="AT28" s="23"/>
      <c r="AU28" s="23"/>
      <c r="AV28" s="23"/>
      <c r="AW28" s="23"/>
      <c r="AX28" s="23">
        <v>2</v>
      </c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9"/>
    </row>
    <row r="29" spans="1:102" ht="12.75">
      <c r="A29" s="24">
        <v>25</v>
      </c>
      <c r="B29" s="22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>
        <v>1</v>
      </c>
      <c r="AS29" s="23"/>
      <c r="AT29" s="23"/>
      <c r="AU29" s="23"/>
      <c r="AV29" s="23"/>
      <c r="AW29" s="23"/>
      <c r="AX29" s="23">
        <v>2</v>
      </c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9"/>
    </row>
    <row r="30" spans="1:102" ht="12.75">
      <c r="A30" s="24">
        <v>26</v>
      </c>
      <c r="B30" s="2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>
        <v>1</v>
      </c>
      <c r="AS30" s="23"/>
      <c r="AT30" s="23"/>
      <c r="AU30" s="23"/>
      <c r="AV30" s="23"/>
      <c r="AW30" s="23"/>
      <c r="AX30" s="23">
        <v>2</v>
      </c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9"/>
    </row>
    <row r="31" spans="1:102" ht="12.75">
      <c r="A31" s="24">
        <v>27</v>
      </c>
      <c r="B31" s="2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>
        <v>1</v>
      </c>
      <c r="AS31" s="23"/>
      <c r="AT31" s="23"/>
      <c r="AU31" s="23"/>
      <c r="AV31" s="23"/>
      <c r="AW31" s="23"/>
      <c r="AX31" s="23">
        <v>2</v>
      </c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9"/>
    </row>
    <row r="32" spans="1:102" ht="12.75">
      <c r="A32" s="24">
        <v>28</v>
      </c>
      <c r="B32" s="22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>
        <v>1</v>
      </c>
      <c r="AS32" s="23"/>
      <c r="AT32" s="23"/>
      <c r="AU32" s="23"/>
      <c r="AV32" s="23"/>
      <c r="AW32" s="23"/>
      <c r="AX32" s="23">
        <v>2</v>
      </c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9"/>
    </row>
    <row r="33" spans="1:102" ht="12.75">
      <c r="A33" s="24">
        <v>29</v>
      </c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>
        <v>1</v>
      </c>
      <c r="AS33" s="23"/>
      <c r="AT33" s="23"/>
      <c r="AU33" s="23"/>
      <c r="AV33" s="23"/>
      <c r="AW33" s="23"/>
      <c r="AX33" s="23">
        <v>2</v>
      </c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9"/>
    </row>
    <row r="34" spans="1:102" ht="12.75">
      <c r="A34" s="24">
        <v>30</v>
      </c>
      <c r="B34" s="2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>
        <v>1</v>
      </c>
      <c r="AS34" s="23"/>
      <c r="AT34" s="23"/>
      <c r="AU34" s="23"/>
      <c r="AV34" s="23"/>
      <c r="AW34" s="23"/>
      <c r="AX34" s="23">
        <v>2</v>
      </c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9"/>
    </row>
    <row r="35" spans="1:102" ht="12.75">
      <c r="A35" s="24">
        <v>31</v>
      </c>
      <c r="B35" s="2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>
        <v>1</v>
      </c>
      <c r="AS35" s="23"/>
      <c r="AT35" s="23"/>
      <c r="AU35" s="23"/>
      <c r="AV35" s="23"/>
      <c r="AW35" s="23"/>
      <c r="AX35" s="23">
        <v>2</v>
      </c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9"/>
    </row>
    <row r="36" spans="1:102" ht="12.75">
      <c r="A36" s="24">
        <v>32</v>
      </c>
      <c r="B36" s="2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>
        <v>1</v>
      </c>
      <c r="AS36" s="23"/>
      <c r="AT36" s="23"/>
      <c r="AU36" s="23"/>
      <c r="AV36" s="23"/>
      <c r="AW36" s="23"/>
      <c r="AX36" s="23">
        <v>2</v>
      </c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9"/>
    </row>
    <row r="37" spans="1:102" ht="12.75">
      <c r="A37" s="24">
        <v>33</v>
      </c>
      <c r="B37" s="2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>
        <v>1</v>
      </c>
      <c r="AS37" s="23"/>
      <c r="AT37" s="23"/>
      <c r="AU37" s="23"/>
      <c r="AV37" s="23"/>
      <c r="AW37" s="23"/>
      <c r="AX37" s="23">
        <v>2</v>
      </c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9"/>
    </row>
    <row r="38" spans="1:102" ht="12.75">
      <c r="A38" s="24">
        <v>34</v>
      </c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>
        <v>1</v>
      </c>
      <c r="AS38" s="23"/>
      <c r="AT38" s="23"/>
      <c r="AU38" s="23"/>
      <c r="AV38" s="23"/>
      <c r="AW38" s="23"/>
      <c r="AX38" s="23">
        <v>2</v>
      </c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9"/>
    </row>
    <row r="39" spans="1:102" ht="12.75">
      <c r="A39" s="24">
        <v>35</v>
      </c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>
        <v>1</v>
      </c>
      <c r="AS39" s="23"/>
      <c r="AT39" s="23"/>
      <c r="AU39" s="23"/>
      <c r="AV39" s="23"/>
      <c r="AW39" s="23"/>
      <c r="AX39" s="23">
        <v>2</v>
      </c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9"/>
    </row>
    <row r="40" spans="1:102" ht="12.75">
      <c r="A40" s="24">
        <v>36</v>
      </c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>
        <v>1</v>
      </c>
      <c r="AS40" s="23"/>
      <c r="AT40" s="23"/>
      <c r="AU40" s="23"/>
      <c r="AV40" s="23"/>
      <c r="AW40" s="23"/>
      <c r="AX40" s="23">
        <v>2</v>
      </c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9"/>
    </row>
    <row r="41" spans="1:102" ht="12.75">
      <c r="A41" s="24">
        <v>37</v>
      </c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>
        <v>1</v>
      </c>
      <c r="AS41" s="23"/>
      <c r="AT41" s="23"/>
      <c r="AU41" s="23"/>
      <c r="AV41" s="23"/>
      <c r="AW41" s="23"/>
      <c r="AX41" s="23">
        <v>2</v>
      </c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9"/>
    </row>
    <row r="42" spans="1:102" ht="12.75">
      <c r="A42" s="30">
        <v>38</v>
      </c>
      <c r="B42" s="31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>
        <v>1</v>
      </c>
      <c r="AS42" s="32"/>
      <c r="AT42" s="32"/>
      <c r="AU42" s="32"/>
      <c r="AV42" s="32"/>
      <c r="AW42" s="32"/>
      <c r="AX42" s="32">
        <v>2</v>
      </c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3"/>
    </row>
  </sheetData>
  <printOptions/>
  <pageMargins left="0.75" right="0.75" top="1" bottom="1" header="0.492125985" footer="0.49212598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8"/>
  <dimension ref="A3:CX42"/>
  <sheetViews>
    <sheetView workbookViewId="0" topLeftCell="J1">
      <selection activeCell="J1" sqref="J1"/>
    </sheetView>
  </sheetViews>
  <sheetFormatPr defaultColWidth="9.140625" defaultRowHeight="12.75"/>
  <cols>
    <col min="1" max="1" width="21.57421875" style="0" customWidth="1"/>
    <col min="2" max="2" width="10.28125" style="0" customWidth="1"/>
    <col min="3" max="3" width="4.57421875" style="0" customWidth="1"/>
    <col min="4" max="45" width="4.57421875" style="0" bestFit="1" customWidth="1"/>
    <col min="46" max="93" width="5.57421875" style="0" bestFit="1" customWidth="1"/>
    <col min="94" max="98" width="4.57421875" style="0" bestFit="1" customWidth="1"/>
    <col min="99" max="102" width="5.57421875" style="0" bestFit="1" customWidth="1"/>
  </cols>
  <sheetData>
    <row r="3" spans="1:102" ht="12.75">
      <c r="A3" s="7" t="s">
        <v>22</v>
      </c>
      <c r="B3" s="7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6"/>
    </row>
    <row r="4" spans="1:102" ht="12.75">
      <c r="A4" s="7" t="s">
        <v>4</v>
      </c>
      <c r="B4" s="10">
        <v>2.24</v>
      </c>
      <c r="C4" s="35">
        <v>2.31</v>
      </c>
      <c r="D4" s="35">
        <v>2.77</v>
      </c>
      <c r="E4" s="35">
        <v>2.87</v>
      </c>
      <c r="F4" s="35">
        <v>3.02</v>
      </c>
      <c r="G4" s="35">
        <v>3.2</v>
      </c>
      <c r="H4" s="35">
        <v>3.3</v>
      </c>
      <c r="I4" s="35">
        <v>3.38</v>
      </c>
      <c r="J4" s="35">
        <v>3.56</v>
      </c>
      <c r="K4" s="35">
        <v>3.68</v>
      </c>
      <c r="L4" s="35">
        <v>3.73</v>
      </c>
      <c r="M4" s="35">
        <v>3.91</v>
      </c>
      <c r="N4" s="35">
        <v>4.55</v>
      </c>
      <c r="O4" s="35">
        <v>4.75</v>
      </c>
      <c r="P4" s="35">
        <v>4.78</v>
      </c>
      <c r="Q4" s="35">
        <v>4.85</v>
      </c>
      <c r="R4" s="35">
        <v>5.08</v>
      </c>
      <c r="S4" s="35">
        <v>5.16</v>
      </c>
      <c r="T4" s="35">
        <v>5.49</v>
      </c>
      <c r="U4" s="35">
        <v>5.54</v>
      </c>
      <c r="V4" s="35">
        <v>5.56</v>
      </c>
      <c r="W4" s="35">
        <v>5.74</v>
      </c>
      <c r="X4" s="35">
        <v>6.02</v>
      </c>
      <c r="Y4" s="35">
        <v>6.35</v>
      </c>
      <c r="Z4" s="35">
        <v>6.36</v>
      </c>
      <c r="AA4" s="35">
        <v>6.55</v>
      </c>
      <c r="AB4" s="35">
        <v>7.01</v>
      </c>
      <c r="AC4" s="35">
        <v>7.04</v>
      </c>
      <c r="AD4" s="35">
        <v>7.11</v>
      </c>
      <c r="AE4" s="35">
        <v>7.14</v>
      </c>
      <c r="AF4" s="35">
        <v>7.47</v>
      </c>
      <c r="AG4" s="35">
        <v>7.62</v>
      </c>
      <c r="AH4" s="35">
        <v>7.8</v>
      </c>
      <c r="AI4" s="35">
        <v>7.82</v>
      </c>
      <c r="AJ4" s="35">
        <v>7.92</v>
      </c>
      <c r="AK4" s="35">
        <v>8.08</v>
      </c>
      <c r="AL4" s="35">
        <v>8.18</v>
      </c>
      <c r="AM4" s="35">
        <v>8.38</v>
      </c>
      <c r="AN4" s="35">
        <v>8.56</v>
      </c>
      <c r="AO4" s="35">
        <v>8.74</v>
      </c>
      <c r="AP4" s="35">
        <v>9.09</v>
      </c>
      <c r="AQ4" s="35">
        <v>9.27</v>
      </c>
      <c r="AR4" s="35">
        <v>9.53</v>
      </c>
      <c r="AS4" s="35">
        <v>9.7</v>
      </c>
      <c r="AT4" s="35">
        <v>10.31</v>
      </c>
      <c r="AU4" s="35">
        <v>10.97</v>
      </c>
      <c r="AV4" s="35">
        <v>11.07</v>
      </c>
      <c r="AW4" s="35">
        <v>11.13</v>
      </c>
      <c r="AX4" s="35">
        <v>12.7</v>
      </c>
      <c r="AY4" s="35">
        <v>13.49</v>
      </c>
      <c r="AZ4" s="35">
        <v>14.02</v>
      </c>
      <c r="BA4" s="35">
        <v>14.27</v>
      </c>
      <c r="BB4" s="35">
        <v>15.09</v>
      </c>
      <c r="BC4" s="35">
        <v>15.24</v>
      </c>
      <c r="BD4" s="35">
        <v>15.88</v>
      </c>
      <c r="BE4" s="35">
        <v>16.66</v>
      </c>
      <c r="BF4" s="35">
        <v>17.12</v>
      </c>
      <c r="BG4" s="35">
        <v>17.48</v>
      </c>
      <c r="BH4" s="35">
        <v>18.26</v>
      </c>
      <c r="BI4" s="35">
        <v>19.05</v>
      </c>
      <c r="BJ4" s="35">
        <v>20.62</v>
      </c>
      <c r="BK4" s="35">
        <v>21.44</v>
      </c>
      <c r="BL4" s="35">
        <v>21.95</v>
      </c>
      <c r="BM4" s="35">
        <v>22.22</v>
      </c>
      <c r="BN4" s="35">
        <v>23.01</v>
      </c>
      <c r="BO4" s="35">
        <v>23.82</v>
      </c>
      <c r="BP4" s="35">
        <v>23.83</v>
      </c>
      <c r="BQ4" s="35">
        <v>24.61</v>
      </c>
      <c r="BR4" s="35">
        <v>25.4</v>
      </c>
      <c r="BS4" s="35">
        <v>26.19</v>
      </c>
      <c r="BT4" s="35">
        <v>27.79</v>
      </c>
      <c r="BU4" s="35">
        <v>28.57</v>
      </c>
      <c r="BV4" s="35">
        <v>29.36</v>
      </c>
      <c r="BW4" s="35">
        <v>30.96</v>
      </c>
      <c r="BX4" s="35">
        <v>31.75</v>
      </c>
      <c r="BY4" s="35">
        <v>32.54</v>
      </c>
      <c r="BZ4" s="35">
        <v>33.32</v>
      </c>
      <c r="CA4" s="35">
        <v>34.92</v>
      </c>
      <c r="CB4" s="35">
        <v>35.71</v>
      </c>
      <c r="CC4" s="35">
        <v>36.53</v>
      </c>
      <c r="CD4" s="35">
        <v>38.1</v>
      </c>
      <c r="CE4" s="35">
        <v>38.89</v>
      </c>
      <c r="CF4" s="35">
        <v>39.67</v>
      </c>
      <c r="CG4" s="35">
        <v>40.49</v>
      </c>
      <c r="CH4" s="35">
        <v>41.27</v>
      </c>
      <c r="CI4" s="35">
        <v>44.45</v>
      </c>
      <c r="CJ4" s="35">
        <v>45.25</v>
      </c>
      <c r="CK4" s="35">
        <v>46.02</v>
      </c>
      <c r="CL4" s="35">
        <v>47.62</v>
      </c>
      <c r="CM4" s="35">
        <v>50.01</v>
      </c>
      <c r="CN4" s="35">
        <v>53.97</v>
      </c>
      <c r="CO4" s="35">
        <v>59.53</v>
      </c>
      <c r="CP4" s="35">
        <v>1.85</v>
      </c>
      <c r="CQ4" s="35">
        <v>2.41</v>
      </c>
      <c r="CR4" s="35">
        <v>2.9</v>
      </c>
      <c r="CS4" s="35">
        <v>2.97</v>
      </c>
      <c r="CT4" s="35">
        <v>3.18</v>
      </c>
      <c r="CU4" s="35">
        <v>10.15</v>
      </c>
      <c r="CV4" s="35">
        <v>22.23</v>
      </c>
      <c r="CW4" s="35">
        <v>28.58</v>
      </c>
      <c r="CX4" s="36">
        <v>52.37</v>
      </c>
    </row>
    <row r="5" spans="1:102" ht="12.75">
      <c r="A5" s="4">
        <v>1</v>
      </c>
      <c r="B5" s="11">
        <v>4</v>
      </c>
      <c r="C5" s="12"/>
      <c r="D5" s="12"/>
      <c r="E5" s="12"/>
      <c r="F5" s="12">
        <v>6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3"/>
    </row>
    <row r="6" spans="1:102" ht="12.75">
      <c r="A6" s="24">
        <v>2</v>
      </c>
      <c r="B6" s="22"/>
      <c r="C6" s="23">
        <v>4</v>
      </c>
      <c r="D6" s="23"/>
      <c r="E6" s="23"/>
      <c r="F6" s="23"/>
      <c r="G6" s="23">
        <v>6</v>
      </c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>
        <v>3</v>
      </c>
      <c r="CQ6" s="23"/>
      <c r="CR6" s="23"/>
      <c r="CS6" s="23"/>
      <c r="CT6" s="23"/>
      <c r="CU6" s="23"/>
      <c r="CV6" s="23"/>
      <c r="CW6" s="23"/>
      <c r="CX6" s="29"/>
    </row>
    <row r="7" spans="1:102" ht="12.75">
      <c r="A7" s="24">
        <v>3</v>
      </c>
      <c r="B7" s="22"/>
      <c r="C7" s="23"/>
      <c r="D7" s="23">
        <v>4</v>
      </c>
      <c r="E7" s="23"/>
      <c r="F7" s="23"/>
      <c r="G7" s="23"/>
      <c r="H7" s="23"/>
      <c r="I7" s="23"/>
      <c r="J7" s="23"/>
      <c r="K7" s="23"/>
      <c r="L7" s="23">
        <v>6</v>
      </c>
      <c r="M7" s="23"/>
      <c r="N7" s="23"/>
      <c r="O7" s="23"/>
      <c r="P7" s="23">
        <v>10</v>
      </c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>
        <v>3</v>
      </c>
      <c r="CR7" s="23"/>
      <c r="CS7" s="23"/>
      <c r="CT7" s="23"/>
      <c r="CU7" s="23"/>
      <c r="CV7" s="23"/>
      <c r="CW7" s="23"/>
      <c r="CX7" s="29"/>
    </row>
    <row r="8" spans="1:102" ht="12.75">
      <c r="A8" s="24">
        <v>4</v>
      </c>
      <c r="B8" s="22"/>
      <c r="C8" s="23"/>
      <c r="D8" s="23"/>
      <c r="E8" s="23">
        <v>4</v>
      </c>
      <c r="F8" s="23"/>
      <c r="G8" s="23"/>
      <c r="H8" s="23"/>
      <c r="I8" s="23"/>
      <c r="J8" s="23"/>
      <c r="K8" s="23"/>
      <c r="L8" s="23"/>
      <c r="M8" s="23">
        <v>6</v>
      </c>
      <c r="N8" s="23"/>
      <c r="O8" s="23"/>
      <c r="P8" s="23"/>
      <c r="Q8" s="23"/>
      <c r="R8" s="23"/>
      <c r="S8" s="23"/>
      <c r="T8" s="23"/>
      <c r="U8" s="23"/>
      <c r="V8" s="23">
        <v>10</v>
      </c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>
        <v>3</v>
      </c>
      <c r="CR8" s="23"/>
      <c r="CS8" s="23"/>
      <c r="CT8" s="23"/>
      <c r="CU8" s="23"/>
      <c r="CV8" s="23"/>
      <c r="CW8" s="23"/>
      <c r="CX8" s="29"/>
    </row>
    <row r="9" spans="1:102" ht="12.75">
      <c r="A9" s="24">
        <v>5</v>
      </c>
      <c r="B9" s="22"/>
      <c r="C9" s="23"/>
      <c r="D9" s="23"/>
      <c r="E9" s="23"/>
      <c r="F9" s="23"/>
      <c r="G9" s="23"/>
      <c r="H9" s="23"/>
      <c r="I9" s="23">
        <v>4</v>
      </c>
      <c r="J9" s="23"/>
      <c r="K9" s="23"/>
      <c r="L9" s="23"/>
      <c r="M9" s="23"/>
      <c r="N9" s="23">
        <v>6</v>
      </c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>
        <v>10</v>
      </c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>
        <v>3</v>
      </c>
      <c r="CS9" s="23"/>
      <c r="CT9" s="23"/>
      <c r="CU9" s="23"/>
      <c r="CV9" s="23"/>
      <c r="CW9" s="23"/>
      <c r="CX9" s="29"/>
    </row>
    <row r="10" spans="1:102" ht="12.75">
      <c r="A10" s="24">
        <v>6</v>
      </c>
      <c r="B10" s="22"/>
      <c r="C10" s="23"/>
      <c r="D10" s="23"/>
      <c r="E10" s="23"/>
      <c r="F10" s="23"/>
      <c r="G10" s="23"/>
      <c r="H10" s="23"/>
      <c r="I10" s="23"/>
      <c r="J10" s="23">
        <v>4</v>
      </c>
      <c r="K10" s="23"/>
      <c r="L10" s="23"/>
      <c r="M10" s="23"/>
      <c r="N10" s="23"/>
      <c r="O10" s="23"/>
      <c r="P10" s="23"/>
      <c r="Q10" s="23">
        <v>6</v>
      </c>
      <c r="R10" s="23"/>
      <c r="S10" s="23"/>
      <c r="T10" s="23"/>
      <c r="U10" s="23"/>
      <c r="V10" s="23"/>
      <c r="W10" s="23"/>
      <c r="X10" s="23"/>
      <c r="Y10" s="23">
        <v>10</v>
      </c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>
        <v>3</v>
      </c>
      <c r="CT10" s="23"/>
      <c r="CU10" s="23"/>
      <c r="CV10" s="23"/>
      <c r="CW10" s="23"/>
      <c r="CX10" s="29"/>
    </row>
    <row r="11" spans="1:102" ht="12.75">
      <c r="A11" s="24">
        <v>7</v>
      </c>
      <c r="B11" s="22"/>
      <c r="C11" s="23"/>
      <c r="D11" s="23"/>
      <c r="E11" s="23"/>
      <c r="F11" s="23"/>
      <c r="G11" s="23"/>
      <c r="H11" s="23"/>
      <c r="I11" s="23"/>
      <c r="J11" s="23"/>
      <c r="K11" s="23">
        <v>4</v>
      </c>
      <c r="L11" s="23"/>
      <c r="M11" s="23"/>
      <c r="N11" s="23"/>
      <c r="O11" s="23"/>
      <c r="P11" s="23"/>
      <c r="Q11" s="23"/>
      <c r="R11" s="23">
        <v>6</v>
      </c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>
        <v>10</v>
      </c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>
        <v>3</v>
      </c>
      <c r="CU11" s="23"/>
      <c r="CV11" s="23"/>
      <c r="CW11" s="23"/>
      <c r="CX11" s="29"/>
    </row>
    <row r="12" spans="1:102" ht="12.75">
      <c r="A12" s="24">
        <v>8</v>
      </c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>
        <v>4</v>
      </c>
      <c r="N12" s="23"/>
      <c r="O12" s="23"/>
      <c r="P12" s="23"/>
      <c r="Q12" s="23"/>
      <c r="R12" s="23"/>
      <c r="S12" s="23"/>
      <c r="T12" s="23"/>
      <c r="U12" s="23">
        <v>6</v>
      </c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>
        <v>10</v>
      </c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>
        <v>3</v>
      </c>
      <c r="CU12" s="23"/>
      <c r="CV12" s="23"/>
      <c r="CW12" s="23"/>
      <c r="CX12" s="29"/>
    </row>
    <row r="13" spans="1:102" ht="12.75">
      <c r="A13" s="24">
        <v>9</v>
      </c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>
        <v>3</v>
      </c>
      <c r="Q13" s="23"/>
      <c r="R13" s="23"/>
      <c r="S13" s="23">
        <v>4</v>
      </c>
      <c r="T13" s="23"/>
      <c r="U13" s="23"/>
      <c r="V13" s="23"/>
      <c r="W13" s="23"/>
      <c r="X13" s="23"/>
      <c r="Y13" s="23"/>
      <c r="Z13" s="23"/>
      <c r="AA13" s="23"/>
      <c r="AB13" s="23">
        <v>6</v>
      </c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>
        <v>10</v>
      </c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9"/>
    </row>
    <row r="14" spans="1:102" ht="12.75">
      <c r="A14" s="24">
        <v>10</v>
      </c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>
        <v>3</v>
      </c>
      <c r="Q14" s="23"/>
      <c r="R14" s="23"/>
      <c r="S14" s="23"/>
      <c r="T14" s="23">
        <v>4</v>
      </c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>
        <v>6</v>
      </c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>
        <v>10</v>
      </c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9"/>
    </row>
    <row r="15" spans="1:102" ht="12.75">
      <c r="A15" s="24">
        <v>11</v>
      </c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>
        <v>3</v>
      </c>
      <c r="Q15" s="23"/>
      <c r="R15" s="23"/>
      <c r="S15" s="23"/>
      <c r="T15" s="23"/>
      <c r="U15" s="23"/>
      <c r="V15" s="23"/>
      <c r="W15" s="23">
        <v>4</v>
      </c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>
        <v>6</v>
      </c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9"/>
    </row>
    <row r="16" spans="1:102" ht="12.75">
      <c r="A16" s="24">
        <v>12</v>
      </c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>
        <v>3</v>
      </c>
      <c r="Q16" s="23"/>
      <c r="R16" s="23"/>
      <c r="S16" s="23"/>
      <c r="T16" s="23"/>
      <c r="U16" s="23"/>
      <c r="V16" s="23"/>
      <c r="W16" s="23"/>
      <c r="X16" s="23">
        <v>4</v>
      </c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>
        <v>6</v>
      </c>
      <c r="AO16" s="23"/>
      <c r="AP16" s="23"/>
      <c r="AQ16" s="23"/>
      <c r="AR16" s="23"/>
      <c r="AS16" s="23"/>
      <c r="AT16" s="23"/>
      <c r="AU16" s="23"/>
      <c r="AV16" s="23"/>
      <c r="AW16" s="23">
        <v>8</v>
      </c>
      <c r="AX16" s="23"/>
      <c r="AY16" s="23">
        <v>10</v>
      </c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9"/>
    </row>
    <row r="17" spans="1:102" ht="12.75">
      <c r="A17" s="24">
        <v>13</v>
      </c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>
        <v>4</v>
      </c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>
        <v>6</v>
      </c>
      <c r="AS17" s="23"/>
      <c r="AT17" s="23"/>
      <c r="AU17" s="23"/>
      <c r="AV17" s="23"/>
      <c r="AW17" s="23"/>
      <c r="AX17" s="23">
        <v>8</v>
      </c>
      <c r="AY17" s="23"/>
      <c r="AZ17" s="23"/>
      <c r="BA17" s="23"/>
      <c r="BB17" s="23"/>
      <c r="BC17" s="23"/>
      <c r="BD17" s="23">
        <v>10</v>
      </c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9"/>
    </row>
    <row r="18" spans="1:102" ht="12.75">
      <c r="A18" s="24">
        <v>14</v>
      </c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>
        <v>4</v>
      </c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>
        <v>6</v>
      </c>
      <c r="AV18" s="23"/>
      <c r="AW18" s="23"/>
      <c r="AX18" s="23"/>
      <c r="AY18" s="23"/>
      <c r="AZ18" s="23"/>
      <c r="BA18" s="23">
        <v>8</v>
      </c>
      <c r="BB18" s="23"/>
      <c r="BC18" s="23"/>
      <c r="BD18" s="23"/>
      <c r="BE18" s="23"/>
      <c r="BF18" s="23"/>
      <c r="BG18" s="23"/>
      <c r="BH18" s="23">
        <v>10</v>
      </c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9"/>
    </row>
    <row r="19" spans="1:102" ht="12.75">
      <c r="A19" s="24">
        <v>15</v>
      </c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>
        <v>2</v>
      </c>
      <c r="Z19" s="23"/>
      <c r="AA19" s="23"/>
      <c r="AB19" s="23"/>
      <c r="AC19" s="23">
        <v>3</v>
      </c>
      <c r="AD19" s="23"/>
      <c r="AE19" s="23"/>
      <c r="AF19" s="23"/>
      <c r="AG19" s="23"/>
      <c r="AH19" s="23"/>
      <c r="AI19" s="23"/>
      <c r="AJ19" s="23"/>
      <c r="AK19" s="23"/>
      <c r="AL19" s="23">
        <v>4</v>
      </c>
      <c r="AM19" s="23"/>
      <c r="AN19" s="23"/>
      <c r="AO19" s="23"/>
      <c r="AP19" s="23"/>
      <c r="AQ19" s="23"/>
      <c r="AR19" s="23"/>
      <c r="AS19" s="23"/>
      <c r="AT19" s="23">
        <v>5</v>
      </c>
      <c r="AU19" s="23"/>
      <c r="AV19" s="23"/>
      <c r="AW19" s="23"/>
      <c r="AX19" s="23">
        <v>6</v>
      </c>
      <c r="AY19" s="23"/>
      <c r="AZ19" s="23"/>
      <c r="BA19" s="23"/>
      <c r="BB19" s="23">
        <v>7</v>
      </c>
      <c r="BC19" s="23"/>
      <c r="BD19" s="23"/>
      <c r="BE19" s="23"/>
      <c r="BF19" s="23"/>
      <c r="BG19" s="23"/>
      <c r="BH19" s="23">
        <v>8</v>
      </c>
      <c r="BI19" s="23"/>
      <c r="BJ19" s="23">
        <v>9</v>
      </c>
      <c r="BK19" s="23"/>
      <c r="BL19" s="23"/>
      <c r="BM19" s="23"/>
      <c r="BN19" s="23">
        <v>10</v>
      </c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9"/>
    </row>
    <row r="20" spans="1:102" ht="12.75">
      <c r="A20" s="24">
        <v>16</v>
      </c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>
        <v>2</v>
      </c>
      <c r="Z20" s="23"/>
      <c r="AA20" s="23"/>
      <c r="AB20" s="23"/>
      <c r="AC20" s="23"/>
      <c r="AD20" s="23"/>
      <c r="AE20" s="23"/>
      <c r="AF20" s="23"/>
      <c r="AG20" s="23"/>
      <c r="AH20" s="23">
        <v>3</v>
      </c>
      <c r="AI20" s="23"/>
      <c r="AJ20" s="23"/>
      <c r="AK20" s="23"/>
      <c r="AL20" s="23"/>
      <c r="AM20" s="23"/>
      <c r="AN20" s="23"/>
      <c r="AO20" s="23"/>
      <c r="AP20" s="23"/>
      <c r="AQ20" s="23">
        <v>4</v>
      </c>
      <c r="AR20" s="23"/>
      <c r="AS20" s="23"/>
      <c r="AT20" s="23"/>
      <c r="AU20" s="23"/>
      <c r="AV20" s="23"/>
      <c r="AW20" s="23"/>
      <c r="AX20" s="23">
        <v>5</v>
      </c>
      <c r="AY20" s="23"/>
      <c r="AZ20" s="23"/>
      <c r="BA20" s="23"/>
      <c r="BB20" s="23">
        <v>6</v>
      </c>
      <c r="BC20" s="23"/>
      <c r="BD20" s="23"/>
      <c r="BE20" s="23"/>
      <c r="BF20" s="23"/>
      <c r="BG20" s="23"/>
      <c r="BH20" s="23">
        <v>7</v>
      </c>
      <c r="BI20" s="23"/>
      <c r="BJ20" s="23"/>
      <c r="BK20" s="23">
        <v>8</v>
      </c>
      <c r="BL20" s="23"/>
      <c r="BM20" s="23"/>
      <c r="BN20" s="23"/>
      <c r="BO20" s="23"/>
      <c r="BP20" s="23"/>
      <c r="BQ20" s="23"/>
      <c r="BR20" s="23">
        <v>9</v>
      </c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>
        <v>10</v>
      </c>
      <c r="CX20" s="29"/>
    </row>
    <row r="21" spans="1:102" ht="12.75">
      <c r="A21" s="24">
        <v>17</v>
      </c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>
        <v>2</v>
      </c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>
        <v>3</v>
      </c>
      <c r="AN21" s="23"/>
      <c r="AO21" s="23"/>
      <c r="AP21" s="23"/>
      <c r="AQ21" s="23"/>
      <c r="AR21" s="23"/>
      <c r="AS21" s="23"/>
      <c r="AT21" s="23">
        <v>4</v>
      </c>
      <c r="AU21" s="23"/>
      <c r="AV21" s="23"/>
      <c r="AW21" s="23"/>
      <c r="AX21" s="23"/>
      <c r="AY21" s="23"/>
      <c r="AZ21" s="23"/>
      <c r="BA21" s="23">
        <v>5</v>
      </c>
      <c r="BB21" s="23"/>
      <c r="BC21" s="23"/>
      <c r="BD21" s="23"/>
      <c r="BE21" s="23"/>
      <c r="BF21" s="23"/>
      <c r="BG21" s="23">
        <v>6</v>
      </c>
      <c r="BH21" s="23"/>
      <c r="BI21" s="23"/>
      <c r="BJ21" s="23"/>
      <c r="BK21" s="23">
        <v>7</v>
      </c>
      <c r="BL21" s="23"/>
      <c r="BM21" s="23"/>
      <c r="BN21" s="23"/>
      <c r="BO21" s="23"/>
      <c r="BP21" s="23"/>
      <c r="BQ21" s="23"/>
      <c r="BR21" s="23">
        <v>8</v>
      </c>
      <c r="BS21" s="23"/>
      <c r="BT21" s="23"/>
      <c r="BU21" s="23"/>
      <c r="BV21" s="23"/>
      <c r="BW21" s="23"/>
      <c r="BX21" s="23"/>
      <c r="BY21" s="23"/>
      <c r="BZ21" s="23">
        <v>10</v>
      </c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>
        <v>9</v>
      </c>
      <c r="CX21" s="29"/>
    </row>
    <row r="22" spans="1:102" ht="12.75">
      <c r="A22" s="24">
        <v>18</v>
      </c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>
        <v>1</v>
      </c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>
        <v>2</v>
      </c>
      <c r="AK22" s="23"/>
      <c r="AL22" s="23"/>
      <c r="AM22" s="23"/>
      <c r="AN22" s="23"/>
      <c r="AO22" s="23"/>
      <c r="AP22" s="23"/>
      <c r="AQ22" s="23"/>
      <c r="AR22" s="23">
        <v>3</v>
      </c>
      <c r="AS22" s="23"/>
      <c r="AT22" s="23"/>
      <c r="AU22" s="23"/>
      <c r="AV22" s="23"/>
      <c r="AW22" s="23">
        <v>4</v>
      </c>
      <c r="AX22" s="23"/>
      <c r="AY22" s="23"/>
      <c r="AZ22" s="23"/>
      <c r="BA22" s="23"/>
      <c r="BB22" s="23">
        <v>5</v>
      </c>
      <c r="BC22" s="23"/>
      <c r="BD22" s="23"/>
      <c r="BE22" s="23"/>
      <c r="BF22" s="23"/>
      <c r="BG22" s="23"/>
      <c r="BH22" s="23"/>
      <c r="BI22" s="23">
        <v>6</v>
      </c>
      <c r="BJ22" s="23"/>
      <c r="BK22" s="23"/>
      <c r="BL22" s="23"/>
      <c r="BM22" s="23"/>
      <c r="BN22" s="23"/>
      <c r="BO22" s="23">
        <v>7</v>
      </c>
      <c r="BP22" s="23"/>
      <c r="BQ22" s="23"/>
      <c r="BR22" s="23"/>
      <c r="BS22" s="23"/>
      <c r="BT22" s="23">
        <v>8</v>
      </c>
      <c r="BU22" s="23"/>
      <c r="BV22" s="23"/>
      <c r="BW22" s="23"/>
      <c r="BX22" s="23">
        <v>9</v>
      </c>
      <c r="BY22" s="23"/>
      <c r="BZ22" s="23"/>
      <c r="CA22" s="23"/>
      <c r="CB22" s="23">
        <v>10</v>
      </c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9"/>
    </row>
    <row r="23" spans="1:102" ht="12.75">
      <c r="A23" s="24">
        <v>19</v>
      </c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>
        <v>1</v>
      </c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>
        <v>2</v>
      </c>
      <c r="AK23" s="23"/>
      <c r="AL23" s="23"/>
      <c r="AM23" s="23"/>
      <c r="AN23" s="23"/>
      <c r="AO23" s="23"/>
      <c r="AP23" s="23"/>
      <c r="AQ23" s="23"/>
      <c r="AR23" s="23">
        <v>3</v>
      </c>
      <c r="AS23" s="23"/>
      <c r="AT23" s="23"/>
      <c r="AU23" s="23"/>
      <c r="AV23" s="23"/>
      <c r="AW23" s="23"/>
      <c r="AX23" s="23">
        <v>4</v>
      </c>
      <c r="AY23" s="23"/>
      <c r="AZ23" s="23"/>
      <c r="BA23" s="23"/>
      <c r="BB23" s="23"/>
      <c r="BC23" s="23"/>
      <c r="BD23" s="23"/>
      <c r="BE23" s="23">
        <v>5</v>
      </c>
      <c r="BF23" s="23"/>
      <c r="BG23" s="23"/>
      <c r="BH23" s="23"/>
      <c r="BI23" s="23"/>
      <c r="BJ23" s="23"/>
      <c r="BK23" s="23">
        <v>6</v>
      </c>
      <c r="BL23" s="23"/>
      <c r="BM23" s="23"/>
      <c r="BN23" s="23"/>
      <c r="BO23" s="23"/>
      <c r="BP23" s="23"/>
      <c r="BQ23" s="23"/>
      <c r="BR23" s="23"/>
      <c r="BS23" s="23">
        <v>7</v>
      </c>
      <c r="BT23" s="23"/>
      <c r="BU23" s="23"/>
      <c r="BV23" s="23"/>
      <c r="BW23" s="23">
        <v>8</v>
      </c>
      <c r="BX23" s="23"/>
      <c r="BY23" s="23"/>
      <c r="BZ23" s="23"/>
      <c r="CA23" s="23"/>
      <c r="CB23" s="23"/>
      <c r="CC23" s="23">
        <v>9</v>
      </c>
      <c r="CD23" s="23"/>
      <c r="CE23" s="23"/>
      <c r="CF23" s="23"/>
      <c r="CG23" s="23">
        <v>10</v>
      </c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9"/>
    </row>
    <row r="24" spans="1:102" ht="12.75">
      <c r="A24" s="24">
        <v>20</v>
      </c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>
        <v>1</v>
      </c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>
        <v>2</v>
      </c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>
        <v>3</v>
      </c>
      <c r="AX24" s="23"/>
      <c r="AY24" s="23"/>
      <c r="AZ24" s="23"/>
      <c r="BA24" s="23">
        <v>4</v>
      </c>
      <c r="BB24" s="23"/>
      <c r="BC24" s="23"/>
      <c r="BD24" s="23"/>
      <c r="BE24" s="23"/>
      <c r="BF24" s="23"/>
      <c r="BG24" s="23"/>
      <c r="BH24" s="23"/>
      <c r="BI24" s="23">
        <v>5</v>
      </c>
      <c r="BJ24" s="23"/>
      <c r="BK24" s="23"/>
      <c r="BL24" s="23"/>
      <c r="BM24" s="23"/>
      <c r="BN24" s="23"/>
      <c r="BO24" s="23"/>
      <c r="BP24" s="23">
        <v>6</v>
      </c>
      <c r="BQ24" s="23"/>
      <c r="BR24" s="23"/>
      <c r="BS24" s="23"/>
      <c r="BT24" s="23"/>
      <c r="BU24" s="23"/>
      <c r="BV24" s="23">
        <v>7</v>
      </c>
      <c r="BW24" s="23"/>
      <c r="BX24" s="23"/>
      <c r="BY24" s="23"/>
      <c r="BZ24" s="23"/>
      <c r="CA24" s="23">
        <v>8</v>
      </c>
      <c r="CB24" s="23"/>
      <c r="CC24" s="23"/>
      <c r="CD24" s="23"/>
      <c r="CE24" s="23"/>
      <c r="CF24" s="23">
        <v>9</v>
      </c>
      <c r="CG24" s="23"/>
      <c r="CH24" s="23"/>
      <c r="CI24" s="23"/>
      <c r="CJ24" s="23">
        <v>10</v>
      </c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9"/>
    </row>
    <row r="25" spans="1:102" ht="12.75">
      <c r="A25" s="24">
        <v>21</v>
      </c>
      <c r="B25" s="2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>
        <v>1</v>
      </c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>
        <v>2</v>
      </c>
      <c r="AS25" s="23"/>
      <c r="AT25" s="23"/>
      <c r="AU25" s="23"/>
      <c r="AV25" s="23"/>
      <c r="AW25" s="23"/>
      <c r="AX25" s="23">
        <v>3</v>
      </c>
      <c r="AY25" s="23"/>
      <c r="AZ25" s="23"/>
      <c r="BA25" s="23"/>
      <c r="BB25" s="23">
        <v>4</v>
      </c>
      <c r="BC25" s="23"/>
      <c r="BD25" s="23"/>
      <c r="BE25" s="23"/>
      <c r="BF25" s="23"/>
      <c r="BG25" s="23"/>
      <c r="BH25" s="23"/>
      <c r="BI25" s="23"/>
      <c r="BJ25" s="23">
        <v>5</v>
      </c>
      <c r="BK25" s="23"/>
      <c r="BL25" s="23"/>
      <c r="BM25" s="23"/>
      <c r="BN25" s="23"/>
      <c r="BO25" s="23"/>
      <c r="BP25" s="23"/>
      <c r="BQ25" s="23"/>
      <c r="BR25" s="23"/>
      <c r="BS25" s="23">
        <v>6</v>
      </c>
      <c r="BT25" s="23"/>
      <c r="BU25" s="23"/>
      <c r="BV25" s="23"/>
      <c r="BW25" s="23"/>
      <c r="BX25" s="23"/>
      <c r="BY25" s="23">
        <v>7</v>
      </c>
      <c r="BZ25" s="23"/>
      <c r="CA25" s="23"/>
      <c r="CB25" s="23"/>
      <c r="CC25" s="23"/>
      <c r="CD25" s="23">
        <v>8</v>
      </c>
      <c r="CE25" s="23"/>
      <c r="CF25" s="23"/>
      <c r="CG25" s="23"/>
      <c r="CH25" s="23"/>
      <c r="CI25" s="23">
        <v>9</v>
      </c>
      <c r="CJ25" s="23"/>
      <c r="CK25" s="23"/>
      <c r="CL25" s="23"/>
      <c r="CM25" s="23">
        <v>10</v>
      </c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9"/>
    </row>
    <row r="26" spans="1:102" ht="12.75">
      <c r="A26" s="24">
        <v>22</v>
      </c>
      <c r="B26" s="22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>
        <v>1</v>
      </c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>
        <v>2</v>
      </c>
      <c r="AS26" s="23"/>
      <c r="AT26" s="23"/>
      <c r="AU26" s="23"/>
      <c r="AV26" s="23"/>
      <c r="AW26" s="23"/>
      <c r="AX26" s="23">
        <v>3</v>
      </c>
      <c r="AY26" s="23"/>
      <c r="AZ26" s="23"/>
      <c r="BA26" s="23"/>
      <c r="BB26" s="23"/>
      <c r="BC26" s="23"/>
      <c r="BD26" s="23">
        <v>4</v>
      </c>
      <c r="BE26" s="23"/>
      <c r="BF26" s="23"/>
      <c r="BG26" s="23"/>
      <c r="BH26" s="23"/>
      <c r="BI26" s="23"/>
      <c r="BJ26" s="23"/>
      <c r="BK26" s="23"/>
      <c r="BL26" s="23"/>
      <c r="BM26" s="23">
        <v>5</v>
      </c>
      <c r="BN26" s="23"/>
      <c r="BO26" s="23"/>
      <c r="BP26" s="23"/>
      <c r="BQ26" s="23"/>
      <c r="BR26" s="23"/>
      <c r="BS26" s="23"/>
      <c r="BT26" s="23"/>
      <c r="BU26" s="23">
        <v>6</v>
      </c>
      <c r="BV26" s="23"/>
      <c r="BW26" s="23"/>
      <c r="BX26" s="23"/>
      <c r="BY26" s="23"/>
      <c r="BZ26" s="23"/>
      <c r="CA26" s="23">
        <v>7</v>
      </c>
      <c r="CB26" s="23"/>
      <c r="CC26" s="23"/>
      <c r="CD26" s="23"/>
      <c r="CE26" s="23"/>
      <c r="CF26" s="23"/>
      <c r="CG26" s="23"/>
      <c r="CH26" s="23">
        <v>8</v>
      </c>
      <c r="CI26" s="23"/>
      <c r="CJ26" s="23"/>
      <c r="CK26" s="23"/>
      <c r="CL26" s="23">
        <v>9</v>
      </c>
      <c r="CM26" s="23"/>
      <c r="CN26" s="23">
        <v>10</v>
      </c>
      <c r="CO26" s="23"/>
      <c r="CP26" s="23"/>
      <c r="CQ26" s="23"/>
      <c r="CR26" s="23"/>
      <c r="CS26" s="23"/>
      <c r="CT26" s="23"/>
      <c r="CU26" s="23"/>
      <c r="CV26" s="23"/>
      <c r="CW26" s="23"/>
      <c r="CX26" s="29"/>
    </row>
    <row r="27" spans="1:102" ht="12.75">
      <c r="A27" s="24">
        <v>23</v>
      </c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>
        <v>1</v>
      </c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>
        <v>2</v>
      </c>
      <c r="AS27" s="23"/>
      <c r="AT27" s="23"/>
      <c r="AU27" s="23"/>
      <c r="AV27" s="23"/>
      <c r="AW27" s="23"/>
      <c r="AX27" s="23"/>
      <c r="AY27" s="23"/>
      <c r="AZ27" s="23"/>
      <c r="BA27" s="23">
        <v>3</v>
      </c>
      <c r="BB27" s="23"/>
      <c r="BC27" s="23"/>
      <c r="BD27" s="23"/>
      <c r="BE27" s="23"/>
      <c r="BF27" s="23"/>
      <c r="BG27" s="23">
        <v>4</v>
      </c>
      <c r="BH27" s="23"/>
      <c r="BI27" s="23"/>
      <c r="BJ27" s="23"/>
      <c r="BK27" s="23"/>
      <c r="BL27" s="23"/>
      <c r="BM27" s="23"/>
      <c r="BN27" s="23"/>
      <c r="BO27" s="23"/>
      <c r="BP27" s="23"/>
      <c r="BQ27" s="23">
        <v>5</v>
      </c>
      <c r="BR27" s="23"/>
      <c r="BS27" s="23"/>
      <c r="BT27" s="23"/>
      <c r="BU27" s="23"/>
      <c r="BV27" s="23"/>
      <c r="BW27" s="23">
        <v>6</v>
      </c>
      <c r="BX27" s="23"/>
      <c r="BY27" s="23"/>
      <c r="BZ27" s="23"/>
      <c r="CA27" s="23"/>
      <c r="CB27" s="23"/>
      <c r="CC27" s="23"/>
      <c r="CD27" s="23"/>
      <c r="CE27" s="23">
        <v>7</v>
      </c>
      <c r="CF27" s="23"/>
      <c r="CG27" s="23"/>
      <c r="CH27" s="23"/>
      <c r="CI27" s="23"/>
      <c r="CJ27" s="23"/>
      <c r="CK27" s="23">
        <v>8</v>
      </c>
      <c r="CL27" s="23"/>
      <c r="CM27" s="23"/>
      <c r="CN27" s="23"/>
      <c r="CO27" s="23">
        <v>10</v>
      </c>
      <c r="CP27" s="23"/>
      <c r="CQ27" s="23"/>
      <c r="CR27" s="23"/>
      <c r="CS27" s="23"/>
      <c r="CT27" s="23"/>
      <c r="CU27" s="23"/>
      <c r="CV27" s="23"/>
      <c r="CW27" s="23"/>
      <c r="CX27" s="29">
        <v>9</v>
      </c>
    </row>
    <row r="28" spans="1:102" ht="12.75">
      <c r="A28" s="24">
        <v>24</v>
      </c>
      <c r="B28" s="2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>
        <v>1</v>
      </c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>
        <v>2</v>
      </c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9"/>
    </row>
    <row r="29" spans="1:102" ht="12.75">
      <c r="A29" s="24">
        <v>25</v>
      </c>
      <c r="B29" s="22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>
        <v>1</v>
      </c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>
        <v>2</v>
      </c>
      <c r="AY29" s="23"/>
      <c r="AZ29" s="23"/>
      <c r="BA29" s="23"/>
      <c r="BB29" s="23"/>
      <c r="BC29" s="23"/>
      <c r="BD29" s="23">
        <v>3</v>
      </c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9"/>
    </row>
    <row r="30" spans="1:102" ht="12.75">
      <c r="A30" s="24">
        <v>26</v>
      </c>
      <c r="B30" s="2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>
        <v>1</v>
      </c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>
        <v>2</v>
      </c>
      <c r="AY30" s="23"/>
      <c r="AZ30" s="23"/>
      <c r="BA30" s="23"/>
      <c r="BB30" s="23"/>
      <c r="BC30" s="23"/>
      <c r="BD30" s="23">
        <v>3</v>
      </c>
      <c r="BE30" s="23"/>
      <c r="BF30" s="23"/>
      <c r="BG30" s="23">
        <v>4</v>
      </c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9"/>
    </row>
    <row r="31" spans="1:102" ht="12.75">
      <c r="A31" s="24">
        <v>27</v>
      </c>
      <c r="B31" s="2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>
        <v>1</v>
      </c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>
        <v>2</v>
      </c>
      <c r="AY31" s="23"/>
      <c r="AZ31" s="23"/>
      <c r="BA31" s="23"/>
      <c r="BB31" s="23"/>
      <c r="BC31" s="23"/>
      <c r="BD31" s="23">
        <v>3</v>
      </c>
      <c r="BE31" s="23"/>
      <c r="BF31" s="23"/>
      <c r="BG31" s="23">
        <v>4</v>
      </c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9"/>
    </row>
    <row r="32" spans="1:102" ht="12.75">
      <c r="A32" s="24">
        <v>28</v>
      </c>
      <c r="B32" s="22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>
        <v>1</v>
      </c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>
        <v>2</v>
      </c>
      <c r="AY32" s="23"/>
      <c r="AZ32" s="23"/>
      <c r="BA32" s="23"/>
      <c r="BB32" s="23"/>
      <c r="BC32" s="23"/>
      <c r="BD32" s="23">
        <v>3</v>
      </c>
      <c r="BE32" s="23"/>
      <c r="BF32" s="23"/>
      <c r="BG32" s="23">
        <v>4</v>
      </c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9"/>
    </row>
    <row r="33" spans="1:102" ht="12.75">
      <c r="A33" s="24">
        <v>29</v>
      </c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>
        <v>1</v>
      </c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>
        <v>2</v>
      </c>
      <c r="AY33" s="23"/>
      <c r="AZ33" s="23"/>
      <c r="BA33" s="23"/>
      <c r="BB33" s="23"/>
      <c r="BC33" s="23"/>
      <c r="BD33" s="23">
        <v>3</v>
      </c>
      <c r="BE33" s="23"/>
      <c r="BF33" s="23"/>
      <c r="BG33" s="23"/>
      <c r="BH33" s="23"/>
      <c r="BI33" s="23">
        <v>4</v>
      </c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9"/>
    </row>
    <row r="34" spans="1:102" ht="12.75">
      <c r="A34" s="24">
        <v>30</v>
      </c>
      <c r="B34" s="2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9"/>
    </row>
    <row r="35" spans="1:102" ht="12.75">
      <c r="A35" s="24">
        <v>31</v>
      </c>
      <c r="B35" s="2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9"/>
    </row>
    <row r="36" spans="1:102" ht="12.75">
      <c r="A36" s="24">
        <v>32</v>
      </c>
      <c r="B36" s="2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9"/>
    </row>
    <row r="37" spans="1:102" ht="12.75">
      <c r="A37" s="24">
        <v>33</v>
      </c>
      <c r="B37" s="2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9"/>
    </row>
    <row r="38" spans="1:102" ht="12.75">
      <c r="A38" s="24">
        <v>34</v>
      </c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9"/>
    </row>
    <row r="39" spans="1:102" ht="12.75">
      <c r="A39" s="24">
        <v>35</v>
      </c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9"/>
    </row>
    <row r="40" spans="1:102" ht="12.75">
      <c r="A40" s="24">
        <v>36</v>
      </c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9"/>
    </row>
    <row r="41" spans="1:102" ht="12.75">
      <c r="A41" s="24">
        <v>37</v>
      </c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9"/>
    </row>
    <row r="42" spans="1:102" ht="12.75">
      <c r="A42" s="30">
        <v>38</v>
      </c>
      <c r="B42" s="31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3"/>
    </row>
  </sheetData>
  <printOptions/>
  <pageMargins left="0.75" right="0.75" top="1" bottom="1" header="0.492125985" footer="0.49212598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9"/>
  <dimension ref="A1:K222"/>
  <sheetViews>
    <sheetView workbookViewId="0" topLeftCell="A1">
      <pane ySplit="1" topLeftCell="BM153" activePane="bottomLeft" state="frozen"/>
      <selection pane="topLeft" activeCell="J1" sqref="J1"/>
      <selection pane="bottomLeft" activeCell="J1" sqref="J1"/>
    </sheetView>
  </sheetViews>
  <sheetFormatPr defaultColWidth="9.140625" defaultRowHeight="12.75"/>
  <cols>
    <col min="2" max="2" width="12.57421875" style="0" customWidth="1"/>
    <col min="3" max="3" width="12.57421875" style="1" customWidth="1"/>
    <col min="11" max="11" width="13.28125" style="0" bestFit="1" customWidth="1"/>
  </cols>
  <sheetData>
    <row r="1" spans="1:11" ht="12.75">
      <c r="A1" t="s">
        <v>4</v>
      </c>
      <c r="B1" t="s">
        <v>2</v>
      </c>
      <c r="C1" s="1" t="s">
        <v>13</v>
      </c>
      <c r="D1" t="s">
        <v>0</v>
      </c>
      <c r="E1" t="s">
        <v>1</v>
      </c>
      <c r="F1" t="s">
        <v>15</v>
      </c>
      <c r="G1" t="s">
        <v>16</v>
      </c>
      <c r="H1" t="s">
        <v>9</v>
      </c>
      <c r="I1" t="s">
        <v>19</v>
      </c>
      <c r="J1" t="s">
        <v>10</v>
      </c>
      <c r="K1" t="s">
        <v>20</v>
      </c>
    </row>
    <row r="2" spans="1:11" ht="12.75">
      <c r="A2">
        <v>1</v>
      </c>
      <c r="B2">
        <v>0.54</v>
      </c>
      <c r="C2" s="1">
        <v>0.25</v>
      </c>
      <c r="D2" s="2">
        <v>13.7</v>
      </c>
      <c r="E2" s="2">
        <v>2.24</v>
      </c>
      <c r="F2" s="21">
        <f aca="true" t="shared" si="0" ref="F2:F65">ROUND(E2/25.4,3)</f>
        <v>0.088</v>
      </c>
      <c r="G2" s="20">
        <f aca="true" t="shared" si="1" ref="G2:G65">+ROUND((B2-F2)*F2*10.69*0.45359237/0.3048,2)</f>
        <v>0.63</v>
      </c>
      <c r="H2" t="s">
        <v>11</v>
      </c>
      <c r="I2">
        <v>1</v>
      </c>
      <c r="J2">
        <v>40</v>
      </c>
      <c r="K2">
        <v>4</v>
      </c>
    </row>
    <row r="3" spans="1:11" ht="12.75">
      <c r="A3">
        <v>1</v>
      </c>
      <c r="B3">
        <v>0.54</v>
      </c>
      <c r="C3" s="1">
        <v>0.25</v>
      </c>
      <c r="D3" s="2">
        <v>13.7</v>
      </c>
      <c r="E3" s="2">
        <v>3.02</v>
      </c>
      <c r="F3" s="21">
        <f t="shared" si="0"/>
        <v>0.119</v>
      </c>
      <c r="G3" s="20">
        <f t="shared" si="1"/>
        <v>0.8</v>
      </c>
      <c r="H3" t="s">
        <v>12</v>
      </c>
      <c r="I3">
        <v>2</v>
      </c>
      <c r="J3">
        <v>80</v>
      </c>
      <c r="K3">
        <v>6</v>
      </c>
    </row>
    <row r="4" spans="1:7" ht="12.75">
      <c r="A4">
        <v>1</v>
      </c>
      <c r="B4">
        <v>0.54</v>
      </c>
      <c r="C4" s="1">
        <v>0.25</v>
      </c>
      <c r="D4" s="2">
        <v>13.7</v>
      </c>
      <c r="E4" s="2">
        <v>3.3</v>
      </c>
      <c r="F4" s="21">
        <f t="shared" si="0"/>
        <v>0.13</v>
      </c>
      <c r="G4" s="20">
        <f t="shared" si="1"/>
        <v>0.85</v>
      </c>
    </row>
    <row r="5" spans="1:11" ht="12.75">
      <c r="A5">
        <v>2</v>
      </c>
      <c r="B5">
        <v>0.675</v>
      </c>
      <c r="C5" s="1">
        <v>0.375</v>
      </c>
      <c r="D5" s="2">
        <v>17.1</v>
      </c>
      <c r="E5" s="2">
        <v>1.85</v>
      </c>
      <c r="F5" s="21">
        <f t="shared" si="0"/>
        <v>0.073</v>
      </c>
      <c r="G5" s="20">
        <f t="shared" si="1"/>
        <v>0.7</v>
      </c>
      <c r="J5">
        <v>30</v>
      </c>
      <c r="K5">
        <v>3</v>
      </c>
    </row>
    <row r="6" spans="1:11" ht="12.75">
      <c r="A6">
        <v>2</v>
      </c>
      <c r="B6">
        <v>0.675</v>
      </c>
      <c r="C6" s="1">
        <v>0.375</v>
      </c>
      <c r="D6" s="2">
        <v>17.1</v>
      </c>
      <c r="E6" s="2">
        <v>2.31</v>
      </c>
      <c r="F6" s="21">
        <f t="shared" si="0"/>
        <v>0.091</v>
      </c>
      <c r="G6" s="20">
        <f t="shared" si="1"/>
        <v>0.85</v>
      </c>
      <c r="H6" t="s">
        <v>11</v>
      </c>
      <c r="I6">
        <v>1</v>
      </c>
      <c r="J6">
        <v>40</v>
      </c>
      <c r="K6">
        <v>4</v>
      </c>
    </row>
    <row r="7" spans="1:11" ht="12.75">
      <c r="A7">
        <v>2</v>
      </c>
      <c r="B7">
        <v>0.675</v>
      </c>
      <c r="C7" s="1">
        <v>0.375</v>
      </c>
      <c r="D7" s="2">
        <v>17.1</v>
      </c>
      <c r="E7" s="2">
        <v>3.2</v>
      </c>
      <c r="F7" s="21">
        <f t="shared" si="0"/>
        <v>0.126</v>
      </c>
      <c r="G7" s="20">
        <f t="shared" si="1"/>
        <v>1.1</v>
      </c>
      <c r="H7" t="s">
        <v>12</v>
      </c>
      <c r="I7">
        <v>2</v>
      </c>
      <c r="J7">
        <v>80</v>
      </c>
      <c r="K7">
        <v>6</v>
      </c>
    </row>
    <row r="8" spans="1:7" ht="12.75">
      <c r="A8">
        <v>2</v>
      </c>
      <c r="B8">
        <v>0.675</v>
      </c>
      <c r="C8" s="1">
        <v>0.375</v>
      </c>
      <c r="D8" s="2">
        <v>17.1</v>
      </c>
      <c r="E8" s="2">
        <v>4.75</v>
      </c>
      <c r="F8" s="21">
        <f t="shared" si="0"/>
        <v>0.187</v>
      </c>
      <c r="G8" s="20">
        <f t="shared" si="1"/>
        <v>1.45</v>
      </c>
    </row>
    <row r="9" spans="1:11" ht="12.75">
      <c r="A9">
        <v>3</v>
      </c>
      <c r="B9">
        <v>0.84</v>
      </c>
      <c r="C9" s="1">
        <v>0.5</v>
      </c>
      <c r="D9" s="2">
        <v>21.3</v>
      </c>
      <c r="E9" s="2">
        <v>2.41</v>
      </c>
      <c r="F9" s="21">
        <f t="shared" si="0"/>
        <v>0.095</v>
      </c>
      <c r="G9" s="20">
        <f t="shared" si="1"/>
        <v>1.13</v>
      </c>
      <c r="J9">
        <v>30</v>
      </c>
      <c r="K9">
        <v>3</v>
      </c>
    </row>
    <row r="10" spans="1:11" ht="12.75">
      <c r="A10">
        <v>3</v>
      </c>
      <c r="B10">
        <v>0.84</v>
      </c>
      <c r="C10" s="1">
        <v>0.5</v>
      </c>
      <c r="D10" s="2">
        <v>21.3</v>
      </c>
      <c r="E10" s="2">
        <v>2.77</v>
      </c>
      <c r="F10" s="21">
        <f t="shared" si="0"/>
        <v>0.109</v>
      </c>
      <c r="G10" s="20">
        <f t="shared" si="1"/>
        <v>1.27</v>
      </c>
      <c r="H10" t="s">
        <v>11</v>
      </c>
      <c r="I10">
        <v>1</v>
      </c>
      <c r="J10">
        <v>40</v>
      </c>
      <c r="K10">
        <v>4</v>
      </c>
    </row>
    <row r="11" spans="1:11" ht="12.75">
      <c r="A11">
        <v>3</v>
      </c>
      <c r="B11">
        <v>0.84</v>
      </c>
      <c r="C11" s="1">
        <v>0.5</v>
      </c>
      <c r="D11" s="2">
        <v>21.3</v>
      </c>
      <c r="E11" s="2">
        <v>3.73</v>
      </c>
      <c r="F11" s="21">
        <f t="shared" si="0"/>
        <v>0.147</v>
      </c>
      <c r="G11" s="20">
        <f t="shared" si="1"/>
        <v>1.62</v>
      </c>
      <c r="H11" t="s">
        <v>12</v>
      </c>
      <c r="I11">
        <v>2</v>
      </c>
      <c r="J11">
        <v>80</v>
      </c>
      <c r="K11">
        <v>6</v>
      </c>
    </row>
    <row r="12" spans="1:11" ht="12.75">
      <c r="A12">
        <v>3</v>
      </c>
      <c r="B12">
        <v>0.84</v>
      </c>
      <c r="C12" s="1">
        <v>0.5</v>
      </c>
      <c r="D12" s="2">
        <v>21.3</v>
      </c>
      <c r="E12" s="2">
        <v>4.78</v>
      </c>
      <c r="F12" s="21">
        <f t="shared" si="0"/>
        <v>0.188</v>
      </c>
      <c r="G12" s="20">
        <f t="shared" si="1"/>
        <v>1.95</v>
      </c>
      <c r="J12">
        <v>160</v>
      </c>
      <c r="K12">
        <v>10</v>
      </c>
    </row>
    <row r="13" spans="1:9" ht="12.75">
      <c r="A13">
        <v>3</v>
      </c>
      <c r="B13">
        <v>0.84</v>
      </c>
      <c r="C13" s="1">
        <v>0.5</v>
      </c>
      <c r="D13" s="2">
        <v>21.3</v>
      </c>
      <c r="E13" s="2">
        <v>7.47</v>
      </c>
      <c r="F13" s="21">
        <f t="shared" si="0"/>
        <v>0.294</v>
      </c>
      <c r="G13" s="20">
        <f t="shared" si="1"/>
        <v>2.55</v>
      </c>
      <c r="H13" t="s">
        <v>14</v>
      </c>
      <c r="I13">
        <v>3</v>
      </c>
    </row>
    <row r="14" spans="1:11" ht="12.75">
      <c r="A14">
        <v>4</v>
      </c>
      <c r="B14">
        <v>1.05</v>
      </c>
      <c r="C14" s="1">
        <v>0.75</v>
      </c>
      <c r="D14" s="2">
        <v>26.7</v>
      </c>
      <c r="E14" s="2">
        <v>2.41</v>
      </c>
      <c r="F14" s="21">
        <f t="shared" si="0"/>
        <v>0.095</v>
      </c>
      <c r="G14" s="20">
        <f t="shared" si="1"/>
        <v>1.44</v>
      </c>
      <c r="J14">
        <v>30</v>
      </c>
      <c r="K14">
        <v>3</v>
      </c>
    </row>
    <row r="15" spans="1:11" ht="12.75">
      <c r="A15">
        <v>4</v>
      </c>
      <c r="B15">
        <v>1.05</v>
      </c>
      <c r="C15" s="1">
        <v>0.75</v>
      </c>
      <c r="D15" s="2">
        <v>26.7</v>
      </c>
      <c r="E15" s="2">
        <v>2.87</v>
      </c>
      <c r="F15" s="21">
        <f t="shared" si="0"/>
        <v>0.113</v>
      </c>
      <c r="G15" s="20">
        <f t="shared" si="1"/>
        <v>1.68</v>
      </c>
      <c r="H15" t="s">
        <v>11</v>
      </c>
      <c r="I15">
        <v>1</v>
      </c>
      <c r="J15">
        <v>40</v>
      </c>
      <c r="K15">
        <v>4</v>
      </c>
    </row>
    <row r="16" spans="1:11" ht="12.75">
      <c r="A16">
        <v>4</v>
      </c>
      <c r="B16">
        <v>1.05</v>
      </c>
      <c r="C16" s="1">
        <v>0.75</v>
      </c>
      <c r="D16" s="2">
        <v>26.7</v>
      </c>
      <c r="E16" s="2">
        <v>3.91</v>
      </c>
      <c r="F16" s="21">
        <f t="shared" si="0"/>
        <v>0.154</v>
      </c>
      <c r="G16" s="20">
        <f t="shared" si="1"/>
        <v>2.2</v>
      </c>
      <c r="H16" t="s">
        <v>12</v>
      </c>
      <c r="I16">
        <v>2</v>
      </c>
      <c r="J16">
        <v>80</v>
      </c>
      <c r="K16">
        <v>6</v>
      </c>
    </row>
    <row r="17" spans="1:11" ht="12.75">
      <c r="A17">
        <v>4</v>
      </c>
      <c r="B17">
        <v>1.05</v>
      </c>
      <c r="C17" s="1">
        <v>0.75</v>
      </c>
      <c r="D17" s="2">
        <v>26.7</v>
      </c>
      <c r="E17" s="2">
        <v>5.56</v>
      </c>
      <c r="F17" s="21">
        <f t="shared" si="0"/>
        <v>0.219</v>
      </c>
      <c r="G17" s="20">
        <f t="shared" si="1"/>
        <v>2.9</v>
      </c>
      <c r="J17">
        <v>160</v>
      </c>
      <c r="K17">
        <v>10</v>
      </c>
    </row>
    <row r="18" spans="1:9" ht="12.75">
      <c r="A18">
        <v>4</v>
      </c>
      <c r="B18">
        <v>1.05</v>
      </c>
      <c r="C18" s="1">
        <v>0.75</v>
      </c>
      <c r="D18" s="2">
        <v>26.7</v>
      </c>
      <c r="E18" s="2">
        <v>7.82</v>
      </c>
      <c r="F18" s="21">
        <f t="shared" si="0"/>
        <v>0.308</v>
      </c>
      <c r="G18" s="20">
        <f t="shared" si="1"/>
        <v>3.64</v>
      </c>
      <c r="H18" t="s">
        <v>14</v>
      </c>
      <c r="I18">
        <v>3</v>
      </c>
    </row>
    <row r="19" spans="1:11" ht="12.75">
      <c r="A19">
        <v>5</v>
      </c>
      <c r="B19">
        <v>1.315</v>
      </c>
      <c r="C19" s="1">
        <v>1</v>
      </c>
      <c r="D19" s="2">
        <v>33.4</v>
      </c>
      <c r="E19" s="2">
        <v>2.9</v>
      </c>
      <c r="F19" s="21">
        <f t="shared" si="0"/>
        <v>0.114</v>
      </c>
      <c r="G19" s="20">
        <f t="shared" si="1"/>
        <v>2.18</v>
      </c>
      <c r="J19">
        <v>30</v>
      </c>
      <c r="K19">
        <v>3</v>
      </c>
    </row>
    <row r="20" spans="1:11" ht="12.75">
      <c r="A20">
        <v>5</v>
      </c>
      <c r="B20">
        <v>1.315</v>
      </c>
      <c r="C20" s="1">
        <v>1</v>
      </c>
      <c r="D20" s="2">
        <v>33.4</v>
      </c>
      <c r="E20" s="2">
        <v>3.38</v>
      </c>
      <c r="F20" s="21">
        <f t="shared" si="0"/>
        <v>0.133</v>
      </c>
      <c r="G20" s="20">
        <f t="shared" si="1"/>
        <v>2.5</v>
      </c>
      <c r="H20" t="s">
        <v>11</v>
      </c>
      <c r="I20">
        <v>1</v>
      </c>
      <c r="J20">
        <v>40</v>
      </c>
      <c r="K20">
        <v>4</v>
      </c>
    </row>
    <row r="21" spans="1:11" ht="12.75">
      <c r="A21">
        <v>5</v>
      </c>
      <c r="B21">
        <v>1.315</v>
      </c>
      <c r="C21" s="1">
        <v>1</v>
      </c>
      <c r="D21" s="2">
        <v>33.4</v>
      </c>
      <c r="E21" s="2">
        <v>4.55</v>
      </c>
      <c r="F21" s="21">
        <f t="shared" si="0"/>
        <v>0.179</v>
      </c>
      <c r="G21" s="20">
        <f t="shared" si="1"/>
        <v>3.23</v>
      </c>
      <c r="H21" t="s">
        <v>12</v>
      </c>
      <c r="I21">
        <v>2</v>
      </c>
      <c r="J21">
        <v>80</v>
      </c>
      <c r="K21">
        <v>6</v>
      </c>
    </row>
    <row r="22" spans="1:11" ht="12.75">
      <c r="A22">
        <v>5</v>
      </c>
      <c r="B22">
        <v>1.315</v>
      </c>
      <c r="C22" s="1">
        <v>1</v>
      </c>
      <c r="D22" s="2">
        <v>33.4</v>
      </c>
      <c r="E22" s="2">
        <v>6.36</v>
      </c>
      <c r="F22" s="21">
        <f t="shared" si="0"/>
        <v>0.25</v>
      </c>
      <c r="G22" s="20">
        <f t="shared" si="1"/>
        <v>4.24</v>
      </c>
      <c r="J22">
        <v>160</v>
      </c>
      <c r="K22">
        <v>10</v>
      </c>
    </row>
    <row r="23" spans="1:9" ht="12.75">
      <c r="A23">
        <v>5</v>
      </c>
      <c r="B23">
        <v>1.315</v>
      </c>
      <c r="C23" s="1">
        <v>1</v>
      </c>
      <c r="D23" s="2">
        <v>33.4</v>
      </c>
      <c r="E23" s="2">
        <v>9.09</v>
      </c>
      <c r="F23" s="21">
        <f t="shared" si="0"/>
        <v>0.358</v>
      </c>
      <c r="G23" s="20">
        <f t="shared" si="1"/>
        <v>5.45</v>
      </c>
      <c r="H23" t="s">
        <v>14</v>
      </c>
      <c r="I23">
        <v>3</v>
      </c>
    </row>
    <row r="24" spans="1:11" ht="12.75">
      <c r="A24">
        <v>6</v>
      </c>
      <c r="B24">
        <v>1.66</v>
      </c>
      <c r="C24" s="1">
        <v>1.25</v>
      </c>
      <c r="D24" s="2">
        <v>42.2</v>
      </c>
      <c r="E24" s="2">
        <v>2.97</v>
      </c>
      <c r="F24" s="21">
        <f t="shared" si="0"/>
        <v>0.117</v>
      </c>
      <c r="G24" s="20">
        <f t="shared" si="1"/>
        <v>2.87</v>
      </c>
      <c r="J24">
        <v>30</v>
      </c>
      <c r="K24">
        <v>3</v>
      </c>
    </row>
    <row r="25" spans="1:11" ht="12.75">
      <c r="A25">
        <v>6</v>
      </c>
      <c r="B25">
        <v>1.66</v>
      </c>
      <c r="C25" s="1">
        <v>1.25</v>
      </c>
      <c r="D25" s="2">
        <v>42.2</v>
      </c>
      <c r="E25" s="2">
        <v>3.56</v>
      </c>
      <c r="F25" s="21">
        <f t="shared" si="0"/>
        <v>0.14</v>
      </c>
      <c r="G25" s="20">
        <f t="shared" si="1"/>
        <v>3.39</v>
      </c>
      <c r="H25" t="s">
        <v>11</v>
      </c>
      <c r="I25">
        <v>1</v>
      </c>
      <c r="J25">
        <v>40</v>
      </c>
      <c r="K25">
        <v>4</v>
      </c>
    </row>
    <row r="26" spans="1:11" ht="12.75">
      <c r="A26">
        <v>6</v>
      </c>
      <c r="B26">
        <v>1.66</v>
      </c>
      <c r="C26" s="1">
        <v>1.25</v>
      </c>
      <c r="D26" s="2">
        <v>42.2</v>
      </c>
      <c r="E26" s="2">
        <v>4.85</v>
      </c>
      <c r="F26" s="21">
        <f t="shared" si="0"/>
        <v>0.191</v>
      </c>
      <c r="G26" s="20">
        <f t="shared" si="1"/>
        <v>4.46</v>
      </c>
      <c r="H26" t="s">
        <v>12</v>
      </c>
      <c r="I26">
        <v>2</v>
      </c>
      <c r="J26">
        <v>80</v>
      </c>
      <c r="K26">
        <v>6</v>
      </c>
    </row>
    <row r="27" spans="1:11" ht="12.75">
      <c r="A27">
        <v>6</v>
      </c>
      <c r="B27">
        <v>1.66</v>
      </c>
      <c r="C27" s="1">
        <v>1.25</v>
      </c>
      <c r="D27" s="2">
        <v>42.2</v>
      </c>
      <c r="E27" s="2">
        <v>6.35</v>
      </c>
      <c r="F27" s="21">
        <f t="shared" si="0"/>
        <v>0.25</v>
      </c>
      <c r="G27" s="20">
        <f t="shared" si="1"/>
        <v>5.61</v>
      </c>
      <c r="J27">
        <v>160</v>
      </c>
      <c r="K27">
        <v>10</v>
      </c>
    </row>
    <row r="28" spans="1:9" ht="12.75">
      <c r="A28">
        <v>6</v>
      </c>
      <c r="B28">
        <v>1.66</v>
      </c>
      <c r="C28" s="1">
        <v>1.25</v>
      </c>
      <c r="D28" s="2">
        <v>42.2</v>
      </c>
      <c r="E28" s="2">
        <v>9.7</v>
      </c>
      <c r="F28" s="21">
        <f t="shared" si="0"/>
        <v>0.382</v>
      </c>
      <c r="G28" s="20">
        <f t="shared" si="1"/>
        <v>7.77</v>
      </c>
      <c r="H28" t="s">
        <v>14</v>
      </c>
      <c r="I28">
        <v>3</v>
      </c>
    </row>
    <row r="29" spans="1:11" ht="12.75">
      <c r="A29">
        <v>7</v>
      </c>
      <c r="B29">
        <v>1.9</v>
      </c>
      <c r="C29" s="1">
        <v>1.5</v>
      </c>
      <c r="D29" s="2">
        <v>48.3</v>
      </c>
      <c r="E29" s="2">
        <v>3.18</v>
      </c>
      <c r="F29" s="21">
        <f t="shared" si="0"/>
        <v>0.125</v>
      </c>
      <c r="G29" s="20">
        <f t="shared" si="1"/>
        <v>3.53</v>
      </c>
      <c r="J29">
        <v>30</v>
      </c>
      <c r="K29">
        <v>3</v>
      </c>
    </row>
    <row r="30" spans="1:11" ht="12.75">
      <c r="A30">
        <v>7</v>
      </c>
      <c r="B30">
        <v>1.9</v>
      </c>
      <c r="C30" s="1">
        <v>1.5</v>
      </c>
      <c r="D30" s="2">
        <v>48.3</v>
      </c>
      <c r="E30" s="2">
        <v>3.68</v>
      </c>
      <c r="F30" s="21">
        <f t="shared" si="0"/>
        <v>0.145</v>
      </c>
      <c r="G30" s="20">
        <f t="shared" si="1"/>
        <v>4.05</v>
      </c>
      <c r="H30" t="s">
        <v>11</v>
      </c>
      <c r="I30">
        <v>1</v>
      </c>
      <c r="J30">
        <v>40</v>
      </c>
      <c r="K30">
        <v>4</v>
      </c>
    </row>
    <row r="31" spans="1:11" ht="12.75">
      <c r="A31">
        <v>7</v>
      </c>
      <c r="B31">
        <v>1.9</v>
      </c>
      <c r="C31" s="1">
        <v>1.5</v>
      </c>
      <c r="D31" s="2">
        <v>48.3</v>
      </c>
      <c r="E31" s="2">
        <v>5.08</v>
      </c>
      <c r="F31" s="21">
        <f t="shared" si="0"/>
        <v>0.2</v>
      </c>
      <c r="G31" s="20">
        <f t="shared" si="1"/>
        <v>5.41</v>
      </c>
      <c r="H31" t="s">
        <v>12</v>
      </c>
      <c r="I31">
        <v>2</v>
      </c>
      <c r="J31">
        <v>80</v>
      </c>
      <c r="K31">
        <v>6</v>
      </c>
    </row>
    <row r="32" spans="1:11" ht="12.75">
      <c r="A32">
        <v>7</v>
      </c>
      <c r="B32">
        <v>1.9</v>
      </c>
      <c r="C32" s="1">
        <v>1.5</v>
      </c>
      <c r="D32" s="2">
        <v>48.3</v>
      </c>
      <c r="E32" s="2">
        <v>7.14</v>
      </c>
      <c r="F32" s="21">
        <f t="shared" si="0"/>
        <v>0.281</v>
      </c>
      <c r="G32" s="20">
        <f t="shared" si="1"/>
        <v>7.24</v>
      </c>
      <c r="J32">
        <v>160</v>
      </c>
      <c r="K32">
        <v>10</v>
      </c>
    </row>
    <row r="33" spans="1:9" ht="12.75">
      <c r="A33">
        <v>7</v>
      </c>
      <c r="B33">
        <v>1.9</v>
      </c>
      <c r="C33" s="1">
        <v>1.5</v>
      </c>
      <c r="D33" s="2">
        <v>48.3</v>
      </c>
      <c r="E33" s="2">
        <v>10.15</v>
      </c>
      <c r="F33" s="21">
        <f t="shared" si="0"/>
        <v>0.4</v>
      </c>
      <c r="G33" s="20">
        <f t="shared" si="1"/>
        <v>9.55</v>
      </c>
      <c r="H33" t="s">
        <v>14</v>
      </c>
      <c r="I33">
        <v>3</v>
      </c>
    </row>
    <row r="34" spans="1:11" ht="12.75">
      <c r="A34">
        <v>8</v>
      </c>
      <c r="B34" s="18">
        <v>2.375</v>
      </c>
      <c r="C34" s="18">
        <v>2</v>
      </c>
      <c r="D34" s="19">
        <v>60.3</v>
      </c>
      <c r="E34" s="19">
        <v>3.18</v>
      </c>
      <c r="F34" s="21">
        <f t="shared" si="0"/>
        <v>0.125</v>
      </c>
      <c r="G34" s="20">
        <f t="shared" si="1"/>
        <v>4.47</v>
      </c>
      <c r="J34">
        <v>30</v>
      </c>
      <c r="K34" s="17">
        <v>3</v>
      </c>
    </row>
    <row r="35" spans="1:11" s="17" customFormat="1" ht="12.75">
      <c r="A35">
        <v>8</v>
      </c>
      <c r="B35" s="18">
        <v>2.375</v>
      </c>
      <c r="C35" s="18">
        <v>2</v>
      </c>
      <c r="D35" s="19">
        <v>60.3</v>
      </c>
      <c r="E35" s="19">
        <v>3.91</v>
      </c>
      <c r="F35" s="21">
        <f t="shared" si="0"/>
        <v>0.154</v>
      </c>
      <c r="G35" s="20">
        <f t="shared" si="1"/>
        <v>5.44</v>
      </c>
      <c r="H35" t="s">
        <v>11</v>
      </c>
      <c r="I35">
        <v>1</v>
      </c>
      <c r="J35">
        <v>40</v>
      </c>
      <c r="K35" s="17">
        <v>4</v>
      </c>
    </row>
    <row r="36" spans="1:11" ht="12.75">
      <c r="A36">
        <v>8</v>
      </c>
      <c r="B36" s="1">
        <v>2.375</v>
      </c>
      <c r="C36" s="1">
        <v>2</v>
      </c>
      <c r="D36" s="2">
        <v>60.3</v>
      </c>
      <c r="E36" s="2">
        <v>5.54</v>
      </c>
      <c r="F36" s="21">
        <f t="shared" si="0"/>
        <v>0.218</v>
      </c>
      <c r="G36" s="20">
        <f t="shared" si="1"/>
        <v>7.48</v>
      </c>
      <c r="H36" t="s">
        <v>12</v>
      </c>
      <c r="I36">
        <v>2</v>
      </c>
      <c r="J36">
        <v>80</v>
      </c>
      <c r="K36">
        <v>6</v>
      </c>
    </row>
    <row r="37" spans="1:11" ht="12.75">
      <c r="A37">
        <v>8</v>
      </c>
      <c r="B37" s="1">
        <v>2.375</v>
      </c>
      <c r="C37" s="1">
        <v>2</v>
      </c>
      <c r="D37" s="2">
        <v>60.3</v>
      </c>
      <c r="E37" s="2">
        <v>8.74</v>
      </c>
      <c r="F37" s="21">
        <f t="shared" si="0"/>
        <v>0.344</v>
      </c>
      <c r="G37" s="20">
        <f t="shared" si="1"/>
        <v>11.11</v>
      </c>
      <c r="J37">
        <v>160</v>
      </c>
      <c r="K37">
        <v>10</v>
      </c>
    </row>
    <row r="38" spans="1:9" ht="12.75">
      <c r="A38">
        <v>8</v>
      </c>
      <c r="B38" s="1">
        <v>2.375</v>
      </c>
      <c r="C38" s="1">
        <v>2</v>
      </c>
      <c r="D38" s="2">
        <v>60.3</v>
      </c>
      <c r="E38" s="2">
        <v>11.07</v>
      </c>
      <c r="F38" s="21">
        <f t="shared" si="0"/>
        <v>0.436</v>
      </c>
      <c r="G38" s="20">
        <f t="shared" si="1"/>
        <v>13.45</v>
      </c>
      <c r="H38" t="s">
        <v>14</v>
      </c>
      <c r="I38">
        <v>3</v>
      </c>
    </row>
    <row r="39" spans="1:11" ht="12.75">
      <c r="A39">
        <v>9</v>
      </c>
      <c r="B39" s="1">
        <v>2.875</v>
      </c>
      <c r="C39" s="1">
        <v>2.5</v>
      </c>
      <c r="D39" s="2">
        <v>73</v>
      </c>
      <c r="E39" s="2">
        <v>4.78</v>
      </c>
      <c r="F39" s="21">
        <f t="shared" si="0"/>
        <v>0.188</v>
      </c>
      <c r="G39" s="20">
        <f t="shared" si="1"/>
        <v>8.04</v>
      </c>
      <c r="J39">
        <v>30</v>
      </c>
      <c r="K39">
        <v>3</v>
      </c>
    </row>
    <row r="40" spans="1:11" ht="12.75">
      <c r="A40">
        <v>9</v>
      </c>
      <c r="B40" s="1">
        <v>2.875</v>
      </c>
      <c r="C40" s="1">
        <v>2.5</v>
      </c>
      <c r="D40" s="2">
        <v>73</v>
      </c>
      <c r="E40" s="2">
        <v>5.16</v>
      </c>
      <c r="F40" s="21">
        <f t="shared" si="0"/>
        <v>0.203</v>
      </c>
      <c r="G40" s="20">
        <f t="shared" si="1"/>
        <v>8.63</v>
      </c>
      <c r="H40" t="s">
        <v>11</v>
      </c>
      <c r="I40">
        <v>1</v>
      </c>
      <c r="J40">
        <v>40</v>
      </c>
      <c r="K40">
        <v>4</v>
      </c>
    </row>
    <row r="41" spans="1:11" ht="12.75">
      <c r="A41">
        <v>9</v>
      </c>
      <c r="B41" s="1">
        <v>2.875</v>
      </c>
      <c r="C41" s="1">
        <v>2.5</v>
      </c>
      <c r="D41" s="2">
        <v>73</v>
      </c>
      <c r="E41" s="2">
        <v>7.01</v>
      </c>
      <c r="F41" s="21">
        <f t="shared" si="0"/>
        <v>0.276</v>
      </c>
      <c r="G41" s="20">
        <f t="shared" si="1"/>
        <v>11.41</v>
      </c>
      <c r="H41" t="s">
        <v>12</v>
      </c>
      <c r="I41">
        <v>2</v>
      </c>
      <c r="J41">
        <v>80</v>
      </c>
      <c r="K41">
        <v>6</v>
      </c>
    </row>
    <row r="42" spans="1:11" ht="12.75">
      <c r="A42">
        <v>9</v>
      </c>
      <c r="B42" s="1">
        <v>2.875</v>
      </c>
      <c r="C42" s="1">
        <v>2.5</v>
      </c>
      <c r="D42" s="2">
        <v>73</v>
      </c>
      <c r="E42" s="2">
        <v>9.53</v>
      </c>
      <c r="F42" s="21">
        <f t="shared" si="0"/>
        <v>0.375</v>
      </c>
      <c r="G42" s="20">
        <f t="shared" si="1"/>
        <v>14.91</v>
      </c>
      <c r="J42">
        <v>160</v>
      </c>
      <c r="K42">
        <v>10</v>
      </c>
    </row>
    <row r="43" spans="1:9" ht="12.75">
      <c r="A43">
        <v>9</v>
      </c>
      <c r="B43" s="1">
        <v>2.875</v>
      </c>
      <c r="C43" s="1">
        <v>2.5</v>
      </c>
      <c r="D43" s="2">
        <v>73</v>
      </c>
      <c r="E43" s="2">
        <v>14.02</v>
      </c>
      <c r="F43" s="21">
        <f t="shared" si="0"/>
        <v>0.552</v>
      </c>
      <c r="G43" s="20">
        <f t="shared" si="1"/>
        <v>20.4</v>
      </c>
      <c r="H43" t="s">
        <v>14</v>
      </c>
      <c r="I43">
        <v>3</v>
      </c>
    </row>
    <row r="44" spans="1:11" ht="12.75">
      <c r="A44">
        <v>10</v>
      </c>
      <c r="B44" s="1">
        <v>3.5</v>
      </c>
      <c r="C44" s="1">
        <v>3</v>
      </c>
      <c r="D44" s="2">
        <v>88.9</v>
      </c>
      <c r="E44" s="2">
        <v>4.78</v>
      </c>
      <c r="F44" s="21">
        <f t="shared" si="0"/>
        <v>0.188</v>
      </c>
      <c r="G44" s="20">
        <f t="shared" si="1"/>
        <v>9.91</v>
      </c>
      <c r="J44">
        <v>30</v>
      </c>
      <c r="K44">
        <v>3</v>
      </c>
    </row>
    <row r="45" spans="1:11" ht="12.75">
      <c r="A45">
        <v>10</v>
      </c>
      <c r="B45" s="1">
        <v>3.5</v>
      </c>
      <c r="C45" s="1">
        <v>3</v>
      </c>
      <c r="D45" s="2">
        <v>88.9</v>
      </c>
      <c r="E45" s="2">
        <v>5.49</v>
      </c>
      <c r="F45" s="21">
        <f t="shared" si="0"/>
        <v>0.216</v>
      </c>
      <c r="G45" s="20">
        <f t="shared" si="1"/>
        <v>11.28</v>
      </c>
      <c r="H45" t="s">
        <v>11</v>
      </c>
      <c r="I45">
        <v>1</v>
      </c>
      <c r="J45">
        <v>40</v>
      </c>
      <c r="K45">
        <v>4</v>
      </c>
    </row>
    <row r="46" spans="1:11" ht="12.75">
      <c r="A46">
        <v>10</v>
      </c>
      <c r="B46" s="1">
        <v>3.5</v>
      </c>
      <c r="C46" s="1">
        <v>3</v>
      </c>
      <c r="D46" s="2">
        <v>88.9</v>
      </c>
      <c r="E46" s="2">
        <v>7.62</v>
      </c>
      <c r="F46" s="21">
        <f t="shared" si="0"/>
        <v>0.3</v>
      </c>
      <c r="G46" s="20">
        <f t="shared" si="1"/>
        <v>15.27</v>
      </c>
      <c r="H46" t="s">
        <v>12</v>
      </c>
      <c r="I46">
        <v>2</v>
      </c>
      <c r="J46">
        <v>80</v>
      </c>
      <c r="K46">
        <v>6</v>
      </c>
    </row>
    <row r="47" spans="1:11" ht="12.75">
      <c r="A47">
        <v>10</v>
      </c>
      <c r="B47" s="1">
        <v>3.5</v>
      </c>
      <c r="C47" s="1">
        <v>3</v>
      </c>
      <c r="D47" s="2">
        <v>88.9</v>
      </c>
      <c r="E47" s="2">
        <v>11.13</v>
      </c>
      <c r="F47" s="21">
        <f t="shared" si="0"/>
        <v>0.438</v>
      </c>
      <c r="G47" s="20">
        <f t="shared" si="1"/>
        <v>21.34</v>
      </c>
      <c r="J47">
        <v>160</v>
      </c>
      <c r="K47">
        <v>10</v>
      </c>
    </row>
    <row r="48" spans="1:9" ht="12.75">
      <c r="A48">
        <v>10</v>
      </c>
      <c r="B48" s="1">
        <v>3.5</v>
      </c>
      <c r="C48" s="1">
        <v>3</v>
      </c>
      <c r="D48" s="2">
        <v>88.9</v>
      </c>
      <c r="E48" s="2">
        <v>15.24</v>
      </c>
      <c r="F48" s="21">
        <f t="shared" si="0"/>
        <v>0.6</v>
      </c>
      <c r="G48" s="20">
        <f t="shared" si="1"/>
        <v>27.68</v>
      </c>
      <c r="H48" t="s">
        <v>14</v>
      </c>
      <c r="I48">
        <v>3</v>
      </c>
    </row>
    <row r="49" spans="1:11" ht="12.75">
      <c r="A49">
        <v>11</v>
      </c>
      <c r="B49" s="1">
        <v>4</v>
      </c>
      <c r="C49" s="1">
        <v>3.5</v>
      </c>
      <c r="D49" s="2">
        <v>101.6</v>
      </c>
      <c r="E49" s="2">
        <v>4.78</v>
      </c>
      <c r="F49" s="21">
        <f t="shared" si="0"/>
        <v>0.188</v>
      </c>
      <c r="G49" s="20">
        <f t="shared" si="1"/>
        <v>11.4</v>
      </c>
      <c r="J49">
        <v>30</v>
      </c>
      <c r="K49">
        <v>3</v>
      </c>
    </row>
    <row r="50" spans="1:11" ht="12.75">
      <c r="A50">
        <v>11</v>
      </c>
      <c r="B50" s="1">
        <v>4</v>
      </c>
      <c r="C50" s="1">
        <v>3.5</v>
      </c>
      <c r="D50" s="2">
        <v>101.6</v>
      </c>
      <c r="E50" s="2">
        <v>5.74</v>
      </c>
      <c r="F50" s="21">
        <f t="shared" si="0"/>
        <v>0.226</v>
      </c>
      <c r="G50" s="20">
        <f t="shared" si="1"/>
        <v>13.57</v>
      </c>
      <c r="H50" t="s">
        <v>11</v>
      </c>
      <c r="I50">
        <v>1</v>
      </c>
      <c r="J50">
        <v>40</v>
      </c>
      <c r="K50">
        <v>4</v>
      </c>
    </row>
    <row r="51" spans="1:11" ht="12.75">
      <c r="A51">
        <v>11</v>
      </c>
      <c r="B51" s="1">
        <v>4</v>
      </c>
      <c r="C51" s="1">
        <v>3.5</v>
      </c>
      <c r="D51" s="2">
        <v>101.6</v>
      </c>
      <c r="E51" s="2">
        <v>8.08</v>
      </c>
      <c r="F51" s="21">
        <f t="shared" si="0"/>
        <v>0.318</v>
      </c>
      <c r="G51" s="20">
        <f t="shared" si="1"/>
        <v>18.63</v>
      </c>
      <c r="H51" t="s">
        <v>12</v>
      </c>
      <c r="I51">
        <v>2</v>
      </c>
      <c r="J51">
        <v>80</v>
      </c>
      <c r="K51">
        <v>6</v>
      </c>
    </row>
    <row r="52" spans="1:11" ht="12.75">
      <c r="A52">
        <v>12</v>
      </c>
      <c r="B52" s="1">
        <v>4.5</v>
      </c>
      <c r="C52" s="1">
        <v>4</v>
      </c>
      <c r="D52" s="2">
        <v>114.3</v>
      </c>
      <c r="E52" s="2">
        <v>4.78</v>
      </c>
      <c r="F52" s="21">
        <f t="shared" si="0"/>
        <v>0.188</v>
      </c>
      <c r="G52" s="20">
        <f t="shared" si="1"/>
        <v>12.9</v>
      </c>
      <c r="J52">
        <v>30</v>
      </c>
      <c r="K52">
        <v>3</v>
      </c>
    </row>
    <row r="53" spans="1:11" ht="12.75">
      <c r="A53">
        <v>12</v>
      </c>
      <c r="B53" s="1">
        <v>4.5</v>
      </c>
      <c r="C53" s="1">
        <v>4</v>
      </c>
      <c r="D53" s="2">
        <v>114.3</v>
      </c>
      <c r="E53" s="2">
        <v>6.02</v>
      </c>
      <c r="F53" s="21">
        <f t="shared" si="0"/>
        <v>0.237</v>
      </c>
      <c r="G53" s="20">
        <f t="shared" si="1"/>
        <v>16.07</v>
      </c>
      <c r="H53" t="s">
        <v>11</v>
      </c>
      <c r="I53">
        <v>1</v>
      </c>
      <c r="J53">
        <v>40</v>
      </c>
      <c r="K53">
        <v>4</v>
      </c>
    </row>
    <row r="54" spans="1:11" ht="12.75">
      <c r="A54">
        <v>12</v>
      </c>
      <c r="B54" s="1">
        <v>4.5</v>
      </c>
      <c r="C54" s="1">
        <v>4</v>
      </c>
      <c r="D54" s="2">
        <v>114.3</v>
      </c>
      <c r="E54" s="2">
        <v>8.56</v>
      </c>
      <c r="F54" s="21">
        <f t="shared" si="0"/>
        <v>0.337</v>
      </c>
      <c r="G54" s="20">
        <f t="shared" si="1"/>
        <v>22.32</v>
      </c>
      <c r="H54" t="s">
        <v>12</v>
      </c>
      <c r="I54">
        <v>2</v>
      </c>
      <c r="J54">
        <v>80</v>
      </c>
      <c r="K54">
        <v>6</v>
      </c>
    </row>
    <row r="55" spans="1:11" ht="12.75">
      <c r="A55">
        <v>12</v>
      </c>
      <c r="B55" s="1">
        <v>4.5</v>
      </c>
      <c r="C55" s="1">
        <v>4</v>
      </c>
      <c r="D55" s="2">
        <v>114.3</v>
      </c>
      <c r="E55" s="2">
        <v>11.13</v>
      </c>
      <c r="F55" s="21">
        <f t="shared" si="0"/>
        <v>0.438</v>
      </c>
      <c r="G55" s="20">
        <f t="shared" si="1"/>
        <v>28.3</v>
      </c>
      <c r="J55">
        <v>120</v>
      </c>
      <c r="K55">
        <v>8</v>
      </c>
    </row>
    <row r="56" spans="1:11" ht="12.75">
      <c r="A56">
        <v>12</v>
      </c>
      <c r="B56" s="1">
        <v>4.5</v>
      </c>
      <c r="C56" s="1">
        <v>4</v>
      </c>
      <c r="D56" s="2">
        <v>114.3</v>
      </c>
      <c r="E56" s="2">
        <v>13.49</v>
      </c>
      <c r="F56" s="21">
        <f t="shared" si="0"/>
        <v>0.531</v>
      </c>
      <c r="G56" s="20">
        <f t="shared" si="1"/>
        <v>33.53</v>
      </c>
      <c r="J56">
        <v>160</v>
      </c>
      <c r="K56">
        <v>10</v>
      </c>
    </row>
    <row r="57" spans="1:9" ht="12.75">
      <c r="A57">
        <v>12</v>
      </c>
      <c r="B57" s="1">
        <v>4.5</v>
      </c>
      <c r="C57" s="1">
        <v>4</v>
      </c>
      <c r="D57" s="2">
        <v>114.3</v>
      </c>
      <c r="E57" s="2">
        <v>17.12</v>
      </c>
      <c r="F57" s="21">
        <f t="shared" si="0"/>
        <v>0.674</v>
      </c>
      <c r="G57" s="20">
        <f t="shared" si="1"/>
        <v>41.02</v>
      </c>
      <c r="H57" t="s">
        <v>14</v>
      </c>
      <c r="I57">
        <v>3</v>
      </c>
    </row>
    <row r="58" spans="1:11" ht="12.75">
      <c r="A58">
        <v>13</v>
      </c>
      <c r="B58" s="3">
        <v>5.5625</v>
      </c>
      <c r="C58" s="1">
        <v>5</v>
      </c>
      <c r="D58" s="2">
        <v>141.3</v>
      </c>
      <c r="E58" s="2">
        <v>6.55</v>
      </c>
      <c r="F58" s="21">
        <f t="shared" si="0"/>
        <v>0.258</v>
      </c>
      <c r="G58" s="20">
        <f t="shared" si="1"/>
        <v>21.77</v>
      </c>
      <c r="H58" t="s">
        <v>11</v>
      </c>
      <c r="I58">
        <v>1</v>
      </c>
      <c r="J58">
        <v>40</v>
      </c>
      <c r="K58">
        <v>4</v>
      </c>
    </row>
    <row r="59" spans="1:11" ht="12.75">
      <c r="A59">
        <v>13</v>
      </c>
      <c r="B59" s="3">
        <v>5.5625</v>
      </c>
      <c r="C59" s="1">
        <v>5</v>
      </c>
      <c r="D59" s="2">
        <v>141.3</v>
      </c>
      <c r="E59" s="2">
        <v>9.53</v>
      </c>
      <c r="F59" s="21">
        <f t="shared" si="0"/>
        <v>0.375</v>
      </c>
      <c r="G59" s="20">
        <f t="shared" si="1"/>
        <v>30.95</v>
      </c>
      <c r="H59" t="s">
        <v>12</v>
      </c>
      <c r="I59">
        <v>2</v>
      </c>
      <c r="J59">
        <v>80</v>
      </c>
      <c r="K59">
        <v>6</v>
      </c>
    </row>
    <row r="60" spans="1:11" ht="12.75">
      <c r="A60">
        <v>13</v>
      </c>
      <c r="B60" s="3">
        <v>5.5625</v>
      </c>
      <c r="C60" s="1">
        <v>5</v>
      </c>
      <c r="D60" s="2">
        <v>141.3</v>
      </c>
      <c r="E60" s="2">
        <v>12.7</v>
      </c>
      <c r="F60" s="21">
        <f t="shared" si="0"/>
        <v>0.5</v>
      </c>
      <c r="G60" s="20">
        <f t="shared" si="1"/>
        <v>40.27</v>
      </c>
      <c r="J60">
        <v>120</v>
      </c>
      <c r="K60">
        <v>8</v>
      </c>
    </row>
    <row r="61" spans="1:11" ht="12.75">
      <c r="A61">
        <v>13</v>
      </c>
      <c r="B61" s="3">
        <v>5.5625</v>
      </c>
      <c r="C61" s="1">
        <v>5</v>
      </c>
      <c r="D61" s="2">
        <v>141.3</v>
      </c>
      <c r="E61" s="2">
        <v>15.88</v>
      </c>
      <c r="F61" s="21">
        <f t="shared" si="0"/>
        <v>0.625</v>
      </c>
      <c r="G61" s="20">
        <f t="shared" si="1"/>
        <v>49.09</v>
      </c>
      <c r="J61">
        <v>160</v>
      </c>
      <c r="K61">
        <v>10</v>
      </c>
    </row>
    <row r="62" spans="1:9" ht="12.75">
      <c r="A62">
        <v>13</v>
      </c>
      <c r="B62" s="3">
        <v>5.5625</v>
      </c>
      <c r="C62" s="1">
        <v>5</v>
      </c>
      <c r="D62" s="2">
        <v>141.3</v>
      </c>
      <c r="E62" s="2">
        <v>19.05</v>
      </c>
      <c r="F62" s="21">
        <f t="shared" si="0"/>
        <v>0.75</v>
      </c>
      <c r="G62" s="20">
        <f t="shared" si="1"/>
        <v>57.42</v>
      </c>
      <c r="H62" t="s">
        <v>14</v>
      </c>
      <c r="I62">
        <v>3</v>
      </c>
    </row>
    <row r="63" spans="1:11" ht="12.75">
      <c r="A63">
        <v>14</v>
      </c>
      <c r="B63" s="1">
        <v>6.625</v>
      </c>
      <c r="C63" s="1">
        <v>6</v>
      </c>
      <c r="D63" s="2">
        <v>168.3</v>
      </c>
      <c r="E63" s="2">
        <v>7.11</v>
      </c>
      <c r="F63" s="21">
        <f t="shared" si="0"/>
        <v>0.28</v>
      </c>
      <c r="G63" s="20">
        <f t="shared" si="1"/>
        <v>28.26</v>
      </c>
      <c r="H63" t="s">
        <v>11</v>
      </c>
      <c r="I63">
        <v>1</v>
      </c>
      <c r="J63">
        <v>40</v>
      </c>
      <c r="K63">
        <v>4</v>
      </c>
    </row>
    <row r="64" spans="1:11" ht="12.75">
      <c r="A64">
        <v>14</v>
      </c>
      <c r="B64" s="1">
        <v>6.625</v>
      </c>
      <c r="C64" s="1">
        <v>6</v>
      </c>
      <c r="D64" s="2">
        <v>168.3</v>
      </c>
      <c r="E64" s="2">
        <v>10.97</v>
      </c>
      <c r="F64" s="21">
        <f t="shared" si="0"/>
        <v>0.432</v>
      </c>
      <c r="G64" s="20">
        <f t="shared" si="1"/>
        <v>42.56</v>
      </c>
      <c r="H64" t="s">
        <v>12</v>
      </c>
      <c r="I64">
        <v>2</v>
      </c>
      <c r="J64">
        <v>80</v>
      </c>
      <c r="K64">
        <v>6</v>
      </c>
    </row>
    <row r="65" spans="1:11" ht="12.75">
      <c r="A65">
        <v>14</v>
      </c>
      <c r="B65" s="1">
        <v>6.625</v>
      </c>
      <c r="C65" s="1">
        <v>6</v>
      </c>
      <c r="D65" s="2">
        <v>168.3</v>
      </c>
      <c r="E65" s="2">
        <v>14.27</v>
      </c>
      <c r="F65" s="21">
        <f t="shared" si="0"/>
        <v>0.562</v>
      </c>
      <c r="G65" s="20">
        <f t="shared" si="1"/>
        <v>54.21</v>
      </c>
      <c r="J65">
        <v>120</v>
      </c>
      <c r="K65">
        <v>8</v>
      </c>
    </row>
    <row r="66" spans="1:11" ht="12.75">
      <c r="A66">
        <v>14</v>
      </c>
      <c r="B66" s="1">
        <v>6.625</v>
      </c>
      <c r="C66" s="1">
        <v>6</v>
      </c>
      <c r="D66" s="2">
        <v>168.3</v>
      </c>
      <c r="E66" s="2">
        <v>18.26</v>
      </c>
      <c r="F66" s="21">
        <f aca="true" t="shared" si="2" ref="F66:F129">ROUND(E66/25.4,3)</f>
        <v>0.719</v>
      </c>
      <c r="G66" s="20">
        <f aca="true" t="shared" si="3" ref="G66:G129">+ROUND((B66-F66)*F66*10.69*0.45359237/0.3048,2)</f>
        <v>67.55</v>
      </c>
      <c r="J66">
        <v>160</v>
      </c>
      <c r="K66">
        <v>10</v>
      </c>
    </row>
    <row r="67" spans="1:9" ht="12.75">
      <c r="A67">
        <v>14</v>
      </c>
      <c r="B67" s="1">
        <v>6.625</v>
      </c>
      <c r="C67" s="1">
        <v>6</v>
      </c>
      <c r="D67" s="2">
        <v>168.3</v>
      </c>
      <c r="E67" s="2">
        <v>21.95</v>
      </c>
      <c r="F67" s="21">
        <f t="shared" si="2"/>
        <v>0.864</v>
      </c>
      <c r="G67" s="20">
        <f t="shared" si="3"/>
        <v>79.18</v>
      </c>
      <c r="H67" t="s">
        <v>14</v>
      </c>
      <c r="I67">
        <v>3</v>
      </c>
    </row>
    <row r="68" spans="1:11" ht="12.75">
      <c r="A68">
        <v>15</v>
      </c>
      <c r="B68" s="1">
        <v>8.625</v>
      </c>
      <c r="C68" s="1">
        <v>8</v>
      </c>
      <c r="D68" s="2">
        <v>219.1</v>
      </c>
      <c r="E68" s="2">
        <v>6.35</v>
      </c>
      <c r="F68" s="21">
        <f t="shared" si="2"/>
        <v>0.25</v>
      </c>
      <c r="G68" s="20">
        <f t="shared" si="3"/>
        <v>33.31</v>
      </c>
      <c r="J68">
        <v>20</v>
      </c>
      <c r="K68">
        <v>2</v>
      </c>
    </row>
    <row r="69" spans="1:11" ht="12.75">
      <c r="A69">
        <v>15</v>
      </c>
      <c r="B69" s="1">
        <v>8.625</v>
      </c>
      <c r="C69" s="1">
        <v>8</v>
      </c>
      <c r="D69" s="2">
        <v>219.1</v>
      </c>
      <c r="E69" s="2">
        <v>7.04</v>
      </c>
      <c r="F69" s="21">
        <f t="shared" si="2"/>
        <v>0.277</v>
      </c>
      <c r="G69" s="20">
        <f t="shared" si="3"/>
        <v>36.79</v>
      </c>
      <c r="J69">
        <v>30</v>
      </c>
      <c r="K69">
        <v>3</v>
      </c>
    </row>
    <row r="70" spans="1:11" ht="12.75">
      <c r="A70">
        <v>15</v>
      </c>
      <c r="B70" s="1">
        <v>8.625</v>
      </c>
      <c r="C70" s="1">
        <v>8</v>
      </c>
      <c r="D70" s="2">
        <v>219.1</v>
      </c>
      <c r="E70" s="2">
        <v>8.18</v>
      </c>
      <c r="F70" s="21">
        <f t="shared" si="2"/>
        <v>0.322</v>
      </c>
      <c r="G70" s="20">
        <f t="shared" si="3"/>
        <v>42.53</v>
      </c>
      <c r="H70" t="s">
        <v>11</v>
      </c>
      <c r="I70">
        <v>1</v>
      </c>
      <c r="J70">
        <v>40</v>
      </c>
      <c r="K70">
        <v>4</v>
      </c>
    </row>
    <row r="71" spans="1:11" ht="12.75">
      <c r="A71">
        <v>15</v>
      </c>
      <c r="B71" s="1">
        <v>8.625</v>
      </c>
      <c r="C71" s="1">
        <v>8</v>
      </c>
      <c r="D71" s="2">
        <v>219.1</v>
      </c>
      <c r="E71" s="2">
        <v>10.31</v>
      </c>
      <c r="F71" s="21">
        <f t="shared" si="2"/>
        <v>0.406</v>
      </c>
      <c r="G71" s="20">
        <f t="shared" si="3"/>
        <v>53.09</v>
      </c>
      <c r="J71">
        <v>60</v>
      </c>
      <c r="K71">
        <v>5</v>
      </c>
    </row>
    <row r="72" spans="1:11" ht="12.75">
      <c r="A72">
        <v>15</v>
      </c>
      <c r="B72" s="1">
        <v>8.625</v>
      </c>
      <c r="C72" s="1">
        <v>8</v>
      </c>
      <c r="D72" s="2">
        <v>219.1</v>
      </c>
      <c r="E72" s="2">
        <v>12.7</v>
      </c>
      <c r="F72" s="21">
        <f t="shared" si="2"/>
        <v>0.5</v>
      </c>
      <c r="G72" s="20">
        <f t="shared" si="3"/>
        <v>64.63</v>
      </c>
      <c r="H72" t="s">
        <v>12</v>
      </c>
      <c r="I72">
        <v>2</v>
      </c>
      <c r="J72">
        <v>80</v>
      </c>
      <c r="K72">
        <v>6</v>
      </c>
    </row>
    <row r="73" spans="1:11" ht="12.75">
      <c r="A73">
        <v>15</v>
      </c>
      <c r="B73" s="1">
        <v>8.625</v>
      </c>
      <c r="C73" s="1">
        <v>8</v>
      </c>
      <c r="D73" s="2">
        <v>219.1</v>
      </c>
      <c r="E73" s="2">
        <v>15.09</v>
      </c>
      <c r="F73" s="21">
        <f t="shared" si="2"/>
        <v>0.594</v>
      </c>
      <c r="G73" s="20">
        <f t="shared" si="3"/>
        <v>75.89</v>
      </c>
      <c r="J73">
        <v>100</v>
      </c>
      <c r="K73">
        <v>7</v>
      </c>
    </row>
    <row r="74" spans="1:11" ht="12.75">
      <c r="A74">
        <v>15</v>
      </c>
      <c r="B74" s="1">
        <v>8.625</v>
      </c>
      <c r="C74" s="1">
        <v>8</v>
      </c>
      <c r="D74" s="2">
        <v>219.1</v>
      </c>
      <c r="E74" s="2">
        <v>18.26</v>
      </c>
      <c r="F74" s="21">
        <f t="shared" si="2"/>
        <v>0.719</v>
      </c>
      <c r="G74" s="20">
        <f t="shared" si="3"/>
        <v>90.43</v>
      </c>
      <c r="J74">
        <v>120</v>
      </c>
      <c r="K74">
        <v>8</v>
      </c>
    </row>
    <row r="75" spans="1:11" ht="12.75">
      <c r="A75">
        <v>15</v>
      </c>
      <c r="B75" s="1">
        <v>8.625</v>
      </c>
      <c r="C75" s="1">
        <v>8</v>
      </c>
      <c r="D75" s="2">
        <v>219.1</v>
      </c>
      <c r="E75" s="2">
        <v>20.62</v>
      </c>
      <c r="F75" s="21">
        <f t="shared" si="2"/>
        <v>0.812</v>
      </c>
      <c r="G75" s="20">
        <f t="shared" si="3"/>
        <v>100.93</v>
      </c>
      <c r="J75">
        <v>140</v>
      </c>
      <c r="K75">
        <v>9</v>
      </c>
    </row>
    <row r="76" spans="1:9" ht="12.75">
      <c r="A76">
        <v>15</v>
      </c>
      <c r="B76" s="1">
        <v>8.625</v>
      </c>
      <c r="C76" s="1">
        <v>8</v>
      </c>
      <c r="D76" s="2">
        <v>219.1</v>
      </c>
      <c r="E76" s="2">
        <v>22.23</v>
      </c>
      <c r="F76" s="21">
        <f t="shared" si="2"/>
        <v>0.875</v>
      </c>
      <c r="G76" s="20">
        <f t="shared" si="3"/>
        <v>107.88</v>
      </c>
      <c r="H76" t="s">
        <v>14</v>
      </c>
      <c r="I76">
        <v>3</v>
      </c>
    </row>
    <row r="77" spans="1:11" ht="12.75">
      <c r="A77">
        <v>15</v>
      </c>
      <c r="B77" s="1">
        <v>8.625</v>
      </c>
      <c r="C77" s="1">
        <v>8</v>
      </c>
      <c r="D77" s="2">
        <v>219.1</v>
      </c>
      <c r="E77" s="2">
        <v>23.01</v>
      </c>
      <c r="F77" s="21">
        <f t="shared" si="2"/>
        <v>0.906</v>
      </c>
      <c r="G77" s="20">
        <f t="shared" si="3"/>
        <v>111.25</v>
      </c>
      <c r="J77">
        <v>160</v>
      </c>
      <c r="K77">
        <v>10</v>
      </c>
    </row>
    <row r="78" spans="1:11" ht="12.75">
      <c r="A78">
        <v>16</v>
      </c>
      <c r="B78" s="1">
        <v>10.75</v>
      </c>
      <c r="C78" s="1">
        <v>10</v>
      </c>
      <c r="D78" s="2">
        <v>273.1</v>
      </c>
      <c r="E78" s="2">
        <v>6.35</v>
      </c>
      <c r="F78" s="21">
        <f t="shared" si="2"/>
        <v>0.25</v>
      </c>
      <c r="G78" s="20">
        <f t="shared" si="3"/>
        <v>41.76</v>
      </c>
      <c r="J78">
        <v>20</v>
      </c>
      <c r="K78">
        <v>2</v>
      </c>
    </row>
    <row r="79" spans="1:11" ht="12.75">
      <c r="A79">
        <v>16</v>
      </c>
      <c r="B79" s="1">
        <v>10.75</v>
      </c>
      <c r="C79" s="1">
        <v>10</v>
      </c>
      <c r="D79" s="2">
        <v>273.1</v>
      </c>
      <c r="E79" s="2">
        <v>7.8</v>
      </c>
      <c r="F79" s="21">
        <f t="shared" si="2"/>
        <v>0.307</v>
      </c>
      <c r="G79" s="20">
        <f t="shared" si="3"/>
        <v>51</v>
      </c>
      <c r="J79">
        <v>30</v>
      </c>
      <c r="K79">
        <v>3</v>
      </c>
    </row>
    <row r="80" spans="1:11" ht="12.75">
      <c r="A80">
        <v>16</v>
      </c>
      <c r="B80" s="1">
        <v>10.75</v>
      </c>
      <c r="C80" s="1">
        <v>10</v>
      </c>
      <c r="D80" s="2">
        <v>273.1</v>
      </c>
      <c r="E80" s="2">
        <v>9.27</v>
      </c>
      <c r="F80" s="21">
        <f t="shared" si="2"/>
        <v>0.365</v>
      </c>
      <c r="G80" s="20">
        <f t="shared" si="3"/>
        <v>60.3</v>
      </c>
      <c r="H80" t="s">
        <v>11</v>
      </c>
      <c r="I80">
        <v>1</v>
      </c>
      <c r="J80">
        <v>40</v>
      </c>
      <c r="K80">
        <v>4</v>
      </c>
    </row>
    <row r="81" spans="1:11" ht="12.75">
      <c r="A81">
        <v>16</v>
      </c>
      <c r="B81" s="1">
        <v>10.75</v>
      </c>
      <c r="C81" s="1">
        <v>10</v>
      </c>
      <c r="D81" s="2">
        <v>273.1</v>
      </c>
      <c r="E81" s="2">
        <v>12.7</v>
      </c>
      <c r="F81" s="21">
        <f t="shared" si="2"/>
        <v>0.5</v>
      </c>
      <c r="G81" s="20">
        <f t="shared" si="3"/>
        <v>81.53</v>
      </c>
      <c r="H81" t="s">
        <v>12</v>
      </c>
      <c r="I81">
        <v>2</v>
      </c>
      <c r="J81">
        <v>60</v>
      </c>
      <c r="K81">
        <v>5</v>
      </c>
    </row>
    <row r="82" spans="1:11" ht="12.75">
      <c r="A82">
        <v>16</v>
      </c>
      <c r="B82" s="1">
        <v>10.75</v>
      </c>
      <c r="C82" s="1">
        <v>10</v>
      </c>
      <c r="D82" s="2">
        <v>273.1</v>
      </c>
      <c r="E82" s="2">
        <v>15.09</v>
      </c>
      <c r="F82" s="21">
        <f t="shared" si="2"/>
        <v>0.594</v>
      </c>
      <c r="G82" s="20">
        <f t="shared" si="3"/>
        <v>95.97</v>
      </c>
      <c r="J82">
        <v>80</v>
      </c>
      <c r="K82">
        <v>6</v>
      </c>
    </row>
    <row r="83" spans="1:11" ht="12.75">
      <c r="A83">
        <v>16</v>
      </c>
      <c r="B83" s="1">
        <v>10.75</v>
      </c>
      <c r="C83" s="1">
        <v>10</v>
      </c>
      <c r="D83" s="2">
        <v>273.1</v>
      </c>
      <c r="E83" s="2">
        <v>18.26</v>
      </c>
      <c r="F83" s="21">
        <f t="shared" si="2"/>
        <v>0.719</v>
      </c>
      <c r="G83" s="20">
        <f t="shared" si="3"/>
        <v>114.74</v>
      </c>
      <c r="J83">
        <v>100</v>
      </c>
      <c r="K83">
        <v>7</v>
      </c>
    </row>
    <row r="84" spans="1:11" ht="12.75">
      <c r="A84">
        <v>16</v>
      </c>
      <c r="B84" s="1">
        <v>10.75</v>
      </c>
      <c r="C84" s="1">
        <v>10</v>
      </c>
      <c r="D84" s="2">
        <v>273.1</v>
      </c>
      <c r="E84" s="2">
        <v>21.44</v>
      </c>
      <c r="F84" s="21">
        <f t="shared" si="2"/>
        <v>0.844</v>
      </c>
      <c r="G84" s="20">
        <f t="shared" si="3"/>
        <v>133.01</v>
      </c>
      <c r="J84">
        <v>120</v>
      </c>
      <c r="K84">
        <v>8</v>
      </c>
    </row>
    <row r="85" spans="1:11" ht="12.75">
      <c r="A85">
        <v>16</v>
      </c>
      <c r="B85" s="1">
        <v>10.75</v>
      </c>
      <c r="C85" s="1">
        <v>10</v>
      </c>
      <c r="D85" s="2">
        <v>273.1</v>
      </c>
      <c r="E85" s="2">
        <v>25.4</v>
      </c>
      <c r="F85" s="21">
        <f t="shared" si="2"/>
        <v>1</v>
      </c>
      <c r="G85" s="20">
        <f t="shared" si="3"/>
        <v>155.11</v>
      </c>
      <c r="H85" t="s">
        <v>14</v>
      </c>
      <c r="I85">
        <v>3</v>
      </c>
      <c r="J85">
        <v>140</v>
      </c>
      <c r="K85">
        <v>9</v>
      </c>
    </row>
    <row r="86" spans="1:11" ht="12.75">
      <c r="A86">
        <v>16</v>
      </c>
      <c r="B86" s="1">
        <v>10.75</v>
      </c>
      <c r="C86" s="1">
        <v>10</v>
      </c>
      <c r="D86" s="2">
        <v>273.1</v>
      </c>
      <c r="E86" s="2">
        <v>28.58</v>
      </c>
      <c r="F86" s="21">
        <f t="shared" si="2"/>
        <v>1.125</v>
      </c>
      <c r="G86" s="20">
        <f t="shared" si="3"/>
        <v>172.26</v>
      </c>
      <c r="J86">
        <v>160</v>
      </c>
      <c r="K86">
        <v>10</v>
      </c>
    </row>
    <row r="87" spans="1:11" ht="12.75">
      <c r="A87">
        <v>17</v>
      </c>
      <c r="B87" s="1">
        <v>12.75</v>
      </c>
      <c r="C87" s="1">
        <v>12</v>
      </c>
      <c r="D87" s="2">
        <v>323.9</v>
      </c>
      <c r="E87" s="2">
        <v>6.35</v>
      </c>
      <c r="F87" s="21">
        <f t="shared" si="2"/>
        <v>0.25</v>
      </c>
      <c r="G87" s="20">
        <f t="shared" si="3"/>
        <v>49.71</v>
      </c>
      <c r="J87">
        <v>20</v>
      </c>
      <c r="K87">
        <v>2</v>
      </c>
    </row>
    <row r="88" spans="1:11" ht="12.75">
      <c r="A88">
        <v>17</v>
      </c>
      <c r="B88" s="1">
        <v>12.75</v>
      </c>
      <c r="C88" s="1">
        <v>12</v>
      </c>
      <c r="D88" s="2">
        <v>323.9</v>
      </c>
      <c r="E88" s="2">
        <v>8.38</v>
      </c>
      <c r="F88" s="21">
        <f t="shared" si="2"/>
        <v>0.33</v>
      </c>
      <c r="G88" s="20">
        <f t="shared" si="3"/>
        <v>65.2</v>
      </c>
      <c r="J88">
        <v>30</v>
      </c>
      <c r="K88">
        <v>3</v>
      </c>
    </row>
    <row r="89" spans="1:9" ht="12.75">
      <c r="A89">
        <v>17</v>
      </c>
      <c r="B89" s="1">
        <v>12.75</v>
      </c>
      <c r="C89" s="1">
        <v>12</v>
      </c>
      <c r="D89" s="2">
        <v>323.9</v>
      </c>
      <c r="E89" s="2">
        <v>9.53</v>
      </c>
      <c r="F89" s="21">
        <f t="shared" si="2"/>
        <v>0.375</v>
      </c>
      <c r="G89" s="20">
        <f t="shared" si="3"/>
        <v>73.83</v>
      </c>
      <c r="H89" t="s">
        <v>11</v>
      </c>
      <c r="I89">
        <v>1</v>
      </c>
    </row>
    <row r="90" spans="1:11" ht="12.75">
      <c r="A90">
        <v>17</v>
      </c>
      <c r="B90" s="1">
        <v>12.75</v>
      </c>
      <c r="C90" s="1">
        <v>12</v>
      </c>
      <c r="D90" s="2">
        <v>323.9</v>
      </c>
      <c r="E90" s="2">
        <v>10.31</v>
      </c>
      <c r="F90" s="21">
        <f t="shared" si="2"/>
        <v>0.406</v>
      </c>
      <c r="G90" s="20">
        <f t="shared" si="3"/>
        <v>79.73</v>
      </c>
      <c r="J90">
        <v>40</v>
      </c>
      <c r="K90">
        <v>4</v>
      </c>
    </row>
    <row r="91" spans="1:9" ht="12.75">
      <c r="A91">
        <v>17</v>
      </c>
      <c r="B91" s="1">
        <v>12.75</v>
      </c>
      <c r="C91" s="1">
        <v>12</v>
      </c>
      <c r="D91" s="2">
        <v>323.9</v>
      </c>
      <c r="E91" s="2">
        <v>12.7</v>
      </c>
      <c r="F91" s="21">
        <f t="shared" si="2"/>
        <v>0.5</v>
      </c>
      <c r="G91" s="20">
        <f t="shared" si="3"/>
        <v>97.44</v>
      </c>
      <c r="H91" t="s">
        <v>12</v>
      </c>
      <c r="I91">
        <v>2</v>
      </c>
    </row>
    <row r="92" spans="1:11" ht="12.75">
      <c r="A92">
        <v>17</v>
      </c>
      <c r="B92" s="1">
        <v>12.75</v>
      </c>
      <c r="C92" s="1">
        <v>12</v>
      </c>
      <c r="D92" s="2">
        <v>323.9</v>
      </c>
      <c r="E92" s="2">
        <v>14.27</v>
      </c>
      <c r="F92" s="21">
        <f t="shared" si="2"/>
        <v>0.562</v>
      </c>
      <c r="G92" s="20">
        <f t="shared" si="3"/>
        <v>108.97</v>
      </c>
      <c r="J92">
        <v>60</v>
      </c>
      <c r="K92">
        <v>5</v>
      </c>
    </row>
    <row r="93" spans="1:11" ht="12.75">
      <c r="A93">
        <v>17</v>
      </c>
      <c r="B93" s="1">
        <v>12.75</v>
      </c>
      <c r="C93" s="1">
        <v>12</v>
      </c>
      <c r="D93" s="2">
        <v>323.9</v>
      </c>
      <c r="E93" s="2">
        <v>17.48</v>
      </c>
      <c r="F93" s="21">
        <f t="shared" si="2"/>
        <v>0.688</v>
      </c>
      <c r="G93" s="20">
        <f t="shared" si="3"/>
        <v>132.02</v>
      </c>
      <c r="J93">
        <v>80</v>
      </c>
      <c r="K93">
        <v>6</v>
      </c>
    </row>
    <row r="94" spans="1:11" ht="12.75">
      <c r="A94">
        <v>17</v>
      </c>
      <c r="B94" s="1">
        <v>12.75</v>
      </c>
      <c r="C94" s="1">
        <v>12</v>
      </c>
      <c r="D94" s="2">
        <v>323.9</v>
      </c>
      <c r="E94" s="2">
        <v>21.44</v>
      </c>
      <c r="F94" s="21">
        <f t="shared" si="2"/>
        <v>0.844</v>
      </c>
      <c r="G94" s="20">
        <f t="shared" si="3"/>
        <v>159.86</v>
      </c>
      <c r="J94">
        <v>100</v>
      </c>
      <c r="K94">
        <v>7</v>
      </c>
    </row>
    <row r="95" spans="1:11" ht="12.75">
      <c r="A95">
        <v>17</v>
      </c>
      <c r="B95" s="1">
        <v>12.75</v>
      </c>
      <c r="C95" s="1">
        <v>12</v>
      </c>
      <c r="D95" s="2">
        <v>323.9</v>
      </c>
      <c r="E95" s="2">
        <v>25.4</v>
      </c>
      <c r="F95" s="21">
        <f t="shared" si="2"/>
        <v>1</v>
      </c>
      <c r="G95" s="20">
        <f t="shared" si="3"/>
        <v>186.92</v>
      </c>
      <c r="H95" t="s">
        <v>14</v>
      </c>
      <c r="I95">
        <v>3</v>
      </c>
      <c r="J95">
        <v>120</v>
      </c>
      <c r="K95">
        <v>8</v>
      </c>
    </row>
    <row r="96" spans="1:11" ht="12.75">
      <c r="A96">
        <v>17</v>
      </c>
      <c r="B96" s="1">
        <v>12.75</v>
      </c>
      <c r="C96" s="1">
        <v>12</v>
      </c>
      <c r="D96" s="2">
        <v>323.9</v>
      </c>
      <c r="E96" s="2">
        <v>28.58</v>
      </c>
      <c r="F96" s="21">
        <f t="shared" si="2"/>
        <v>1.125</v>
      </c>
      <c r="G96" s="20">
        <f t="shared" si="3"/>
        <v>208.05</v>
      </c>
      <c r="J96">
        <v>140</v>
      </c>
      <c r="K96">
        <v>9</v>
      </c>
    </row>
    <row r="97" spans="1:11" ht="12.75">
      <c r="A97">
        <v>17</v>
      </c>
      <c r="B97" s="1">
        <v>12.75</v>
      </c>
      <c r="C97" s="1">
        <v>12</v>
      </c>
      <c r="D97" s="2">
        <v>323.9</v>
      </c>
      <c r="E97" s="2">
        <v>33.32</v>
      </c>
      <c r="F97" s="21">
        <f t="shared" si="2"/>
        <v>1.312</v>
      </c>
      <c r="G97" s="20">
        <f t="shared" si="3"/>
        <v>238.73</v>
      </c>
      <c r="J97">
        <v>160</v>
      </c>
      <c r="K97">
        <v>10</v>
      </c>
    </row>
    <row r="98" spans="1:11" ht="12.75">
      <c r="A98">
        <v>18</v>
      </c>
      <c r="B98" s="1">
        <v>14</v>
      </c>
      <c r="C98" s="1">
        <v>14</v>
      </c>
      <c r="D98" s="2">
        <v>355.6</v>
      </c>
      <c r="E98" s="2">
        <v>6.35</v>
      </c>
      <c r="F98" s="21">
        <f t="shared" si="2"/>
        <v>0.25</v>
      </c>
      <c r="G98" s="20">
        <f t="shared" si="3"/>
        <v>54.69</v>
      </c>
      <c r="J98">
        <v>10</v>
      </c>
      <c r="K98">
        <v>1</v>
      </c>
    </row>
    <row r="99" spans="1:11" ht="12.75">
      <c r="A99">
        <v>18</v>
      </c>
      <c r="B99" s="1">
        <v>14</v>
      </c>
      <c r="C99" s="1">
        <v>14</v>
      </c>
      <c r="D99" s="2">
        <v>355.6</v>
      </c>
      <c r="E99" s="2">
        <v>7.92</v>
      </c>
      <c r="F99" s="21">
        <f t="shared" si="2"/>
        <v>0.312</v>
      </c>
      <c r="G99" s="20">
        <f t="shared" si="3"/>
        <v>67.94</v>
      </c>
      <c r="J99">
        <v>20</v>
      </c>
      <c r="K99">
        <v>2</v>
      </c>
    </row>
    <row r="100" spans="1:11" ht="12.75">
      <c r="A100">
        <v>18</v>
      </c>
      <c r="B100" s="1">
        <v>14</v>
      </c>
      <c r="C100" s="1">
        <v>14</v>
      </c>
      <c r="D100" s="2">
        <v>355.6</v>
      </c>
      <c r="E100" s="2">
        <v>9.53</v>
      </c>
      <c r="F100" s="21">
        <f t="shared" si="2"/>
        <v>0.375</v>
      </c>
      <c r="G100" s="20">
        <f t="shared" si="3"/>
        <v>81.28</v>
      </c>
      <c r="H100" t="s">
        <v>11</v>
      </c>
      <c r="I100">
        <v>1</v>
      </c>
      <c r="J100">
        <v>30</v>
      </c>
      <c r="K100">
        <v>3</v>
      </c>
    </row>
    <row r="101" spans="1:11" ht="12.75">
      <c r="A101">
        <v>18</v>
      </c>
      <c r="B101" s="1">
        <v>14</v>
      </c>
      <c r="C101" s="1">
        <v>14</v>
      </c>
      <c r="D101" s="2">
        <v>355.6</v>
      </c>
      <c r="E101" s="2">
        <v>11.13</v>
      </c>
      <c r="F101" s="21">
        <f t="shared" si="2"/>
        <v>0.438</v>
      </c>
      <c r="G101" s="20">
        <f t="shared" si="3"/>
        <v>94.5</v>
      </c>
      <c r="J101">
        <v>40</v>
      </c>
      <c r="K101">
        <v>4</v>
      </c>
    </row>
    <row r="102" spans="1:9" ht="12.75">
      <c r="A102">
        <v>18</v>
      </c>
      <c r="B102" s="1">
        <v>14</v>
      </c>
      <c r="C102" s="1">
        <v>14</v>
      </c>
      <c r="D102" s="2">
        <v>355.6</v>
      </c>
      <c r="E102" s="2">
        <v>12.7</v>
      </c>
      <c r="F102" s="21">
        <f t="shared" si="2"/>
        <v>0.5</v>
      </c>
      <c r="G102" s="20">
        <f t="shared" si="3"/>
        <v>107.38</v>
      </c>
      <c r="H102" t="s">
        <v>12</v>
      </c>
      <c r="I102">
        <v>2</v>
      </c>
    </row>
    <row r="103" spans="1:11" ht="12.75">
      <c r="A103">
        <v>18</v>
      </c>
      <c r="B103" s="1">
        <v>14</v>
      </c>
      <c r="C103" s="1">
        <v>14</v>
      </c>
      <c r="D103" s="2">
        <v>355.6</v>
      </c>
      <c r="E103" s="2">
        <v>15.09</v>
      </c>
      <c r="F103" s="21">
        <f t="shared" si="2"/>
        <v>0.594</v>
      </c>
      <c r="G103" s="20">
        <f t="shared" si="3"/>
        <v>126.68</v>
      </c>
      <c r="J103">
        <v>60</v>
      </c>
      <c r="K103">
        <v>5</v>
      </c>
    </row>
    <row r="104" spans="1:11" ht="12.75">
      <c r="A104">
        <v>18</v>
      </c>
      <c r="B104" s="1">
        <v>14</v>
      </c>
      <c r="C104" s="1">
        <v>14</v>
      </c>
      <c r="D104" s="2">
        <v>355.6</v>
      </c>
      <c r="E104" s="2">
        <v>19.05</v>
      </c>
      <c r="F104" s="21">
        <f t="shared" si="2"/>
        <v>0.75</v>
      </c>
      <c r="G104" s="20">
        <f t="shared" si="3"/>
        <v>158.09</v>
      </c>
      <c r="J104">
        <v>80</v>
      </c>
      <c r="K104">
        <v>6</v>
      </c>
    </row>
    <row r="105" spans="1:11" ht="12.75">
      <c r="A105">
        <v>18</v>
      </c>
      <c r="B105" s="1">
        <v>14</v>
      </c>
      <c r="C105" s="1">
        <v>14</v>
      </c>
      <c r="D105" s="2">
        <v>355.6</v>
      </c>
      <c r="E105" s="2">
        <v>23.82</v>
      </c>
      <c r="F105" s="21">
        <f t="shared" si="2"/>
        <v>0.938</v>
      </c>
      <c r="G105" s="20">
        <f t="shared" si="3"/>
        <v>194.91</v>
      </c>
      <c r="J105">
        <v>100</v>
      </c>
      <c r="K105">
        <v>7</v>
      </c>
    </row>
    <row r="106" spans="1:11" ht="12.75">
      <c r="A106">
        <v>18</v>
      </c>
      <c r="B106" s="1">
        <v>14</v>
      </c>
      <c r="C106" s="1">
        <v>14</v>
      </c>
      <c r="D106" s="2">
        <v>355.6</v>
      </c>
      <c r="E106" s="2">
        <v>27.79</v>
      </c>
      <c r="F106" s="21">
        <f t="shared" si="2"/>
        <v>1.094</v>
      </c>
      <c r="G106" s="20">
        <f t="shared" si="3"/>
        <v>224.61</v>
      </c>
      <c r="J106">
        <v>120</v>
      </c>
      <c r="K106">
        <v>8</v>
      </c>
    </row>
    <row r="107" spans="1:11" ht="12.75">
      <c r="A107">
        <v>18</v>
      </c>
      <c r="B107" s="1">
        <v>14</v>
      </c>
      <c r="C107" s="1">
        <v>14</v>
      </c>
      <c r="D107" s="2">
        <v>355.6</v>
      </c>
      <c r="E107" s="2">
        <v>31.75</v>
      </c>
      <c r="F107" s="21">
        <f t="shared" si="2"/>
        <v>1.25</v>
      </c>
      <c r="G107" s="20">
        <f t="shared" si="3"/>
        <v>253.54</v>
      </c>
      <c r="J107">
        <v>140</v>
      </c>
      <c r="K107">
        <v>9</v>
      </c>
    </row>
    <row r="108" spans="1:11" ht="12.75">
      <c r="A108">
        <v>18</v>
      </c>
      <c r="B108" s="1">
        <v>14</v>
      </c>
      <c r="C108" s="1">
        <v>14</v>
      </c>
      <c r="D108" s="2">
        <v>355.6</v>
      </c>
      <c r="E108" s="2">
        <v>35.71</v>
      </c>
      <c r="F108" s="21">
        <f t="shared" si="2"/>
        <v>1.406</v>
      </c>
      <c r="G108" s="20">
        <f t="shared" si="3"/>
        <v>281.69</v>
      </c>
      <c r="J108">
        <v>160</v>
      </c>
      <c r="K108">
        <v>10</v>
      </c>
    </row>
    <row r="109" spans="1:11" ht="12.75">
      <c r="A109">
        <v>19</v>
      </c>
      <c r="B109" s="1">
        <v>16</v>
      </c>
      <c r="C109" s="1">
        <v>16</v>
      </c>
      <c r="D109" s="2">
        <v>406.4</v>
      </c>
      <c r="E109" s="2">
        <v>6.35</v>
      </c>
      <c r="F109" s="21">
        <f t="shared" si="2"/>
        <v>0.25</v>
      </c>
      <c r="G109" s="20">
        <f t="shared" si="3"/>
        <v>62.64</v>
      </c>
      <c r="J109">
        <v>10</v>
      </c>
      <c r="K109">
        <v>1</v>
      </c>
    </row>
    <row r="110" spans="1:11" ht="12.75">
      <c r="A110">
        <v>19</v>
      </c>
      <c r="B110" s="1">
        <v>16</v>
      </c>
      <c r="C110" s="1">
        <v>16</v>
      </c>
      <c r="D110" s="2">
        <v>406.4</v>
      </c>
      <c r="E110" s="2">
        <v>7.92</v>
      </c>
      <c r="F110" s="21">
        <f t="shared" si="2"/>
        <v>0.312</v>
      </c>
      <c r="G110" s="20">
        <f t="shared" si="3"/>
        <v>77.87</v>
      </c>
      <c r="J110">
        <v>20</v>
      </c>
      <c r="K110">
        <v>2</v>
      </c>
    </row>
    <row r="111" spans="1:11" ht="12.75">
      <c r="A111">
        <v>19</v>
      </c>
      <c r="B111" s="1">
        <v>16</v>
      </c>
      <c r="C111" s="1">
        <v>16</v>
      </c>
      <c r="D111" s="2">
        <v>406.4</v>
      </c>
      <c r="E111" s="2">
        <v>9.53</v>
      </c>
      <c r="F111" s="21">
        <f t="shared" si="2"/>
        <v>0.375</v>
      </c>
      <c r="G111" s="20">
        <f t="shared" si="3"/>
        <v>93.21</v>
      </c>
      <c r="H111" t="s">
        <v>11</v>
      </c>
      <c r="I111">
        <v>1</v>
      </c>
      <c r="J111">
        <v>30</v>
      </c>
      <c r="K111">
        <v>3</v>
      </c>
    </row>
    <row r="112" spans="1:11" ht="12.75">
      <c r="A112">
        <v>19</v>
      </c>
      <c r="B112" s="1">
        <v>16</v>
      </c>
      <c r="C112" s="1">
        <v>16</v>
      </c>
      <c r="D112" s="2">
        <v>406.4</v>
      </c>
      <c r="E112" s="2">
        <v>12.7</v>
      </c>
      <c r="F112" s="21">
        <f t="shared" si="2"/>
        <v>0.5</v>
      </c>
      <c r="G112" s="20">
        <f t="shared" si="3"/>
        <v>123.29</v>
      </c>
      <c r="H112" t="s">
        <v>12</v>
      </c>
      <c r="I112">
        <v>2</v>
      </c>
      <c r="J112">
        <v>40</v>
      </c>
      <c r="K112">
        <v>4</v>
      </c>
    </row>
    <row r="113" spans="1:11" ht="12.75">
      <c r="A113">
        <v>19</v>
      </c>
      <c r="B113" s="1">
        <v>16</v>
      </c>
      <c r="C113" s="1">
        <v>16</v>
      </c>
      <c r="D113" s="2">
        <v>406.4</v>
      </c>
      <c r="E113" s="2">
        <v>16.66</v>
      </c>
      <c r="F113" s="21">
        <f t="shared" si="2"/>
        <v>0.656</v>
      </c>
      <c r="G113" s="20">
        <f t="shared" si="3"/>
        <v>160.13</v>
      </c>
      <c r="J113">
        <v>60</v>
      </c>
      <c r="K113">
        <v>5</v>
      </c>
    </row>
    <row r="114" spans="1:11" ht="12.75">
      <c r="A114">
        <v>19</v>
      </c>
      <c r="B114" s="1">
        <v>16</v>
      </c>
      <c r="C114" s="1">
        <v>16</v>
      </c>
      <c r="D114" s="2">
        <v>406.4</v>
      </c>
      <c r="E114" s="2">
        <v>21.44</v>
      </c>
      <c r="F114" s="21">
        <f t="shared" si="2"/>
        <v>0.844</v>
      </c>
      <c r="G114" s="20">
        <f t="shared" si="3"/>
        <v>203.5</v>
      </c>
      <c r="J114">
        <v>80</v>
      </c>
      <c r="K114">
        <v>6</v>
      </c>
    </row>
    <row r="115" spans="1:11" ht="12.75">
      <c r="A115">
        <v>19</v>
      </c>
      <c r="B115" s="1">
        <v>16</v>
      </c>
      <c r="C115" s="1">
        <v>16</v>
      </c>
      <c r="D115" s="2">
        <v>406.4</v>
      </c>
      <c r="E115" s="2">
        <v>26.19</v>
      </c>
      <c r="F115" s="21">
        <f t="shared" si="2"/>
        <v>1.031</v>
      </c>
      <c r="G115" s="20">
        <f t="shared" si="3"/>
        <v>245.52</v>
      </c>
      <c r="J115">
        <v>100</v>
      </c>
      <c r="K115">
        <v>7</v>
      </c>
    </row>
    <row r="116" spans="1:11" ht="12.75">
      <c r="A116">
        <v>19</v>
      </c>
      <c r="B116" s="1">
        <v>16</v>
      </c>
      <c r="C116" s="1">
        <v>16</v>
      </c>
      <c r="D116" s="2">
        <v>406.4</v>
      </c>
      <c r="E116" s="2">
        <v>30.96</v>
      </c>
      <c r="F116" s="21">
        <f t="shared" si="2"/>
        <v>1.219</v>
      </c>
      <c r="G116" s="20">
        <f t="shared" si="3"/>
        <v>286.64</v>
      </c>
      <c r="J116">
        <v>120</v>
      </c>
      <c r="K116">
        <v>8</v>
      </c>
    </row>
    <row r="117" spans="1:11" ht="12.75">
      <c r="A117">
        <v>19</v>
      </c>
      <c r="B117" s="1">
        <v>16</v>
      </c>
      <c r="C117" s="1">
        <v>16</v>
      </c>
      <c r="D117" s="2">
        <v>406.4</v>
      </c>
      <c r="E117" s="2">
        <v>36.53</v>
      </c>
      <c r="F117" s="21">
        <f t="shared" si="2"/>
        <v>1.438</v>
      </c>
      <c r="G117" s="20">
        <f t="shared" si="3"/>
        <v>333.13</v>
      </c>
      <c r="J117">
        <v>140</v>
      </c>
      <c r="K117">
        <v>9</v>
      </c>
    </row>
    <row r="118" spans="1:11" ht="12.75">
      <c r="A118">
        <v>19</v>
      </c>
      <c r="B118" s="1">
        <v>16</v>
      </c>
      <c r="C118" s="1">
        <v>16</v>
      </c>
      <c r="D118" s="2">
        <v>406.4</v>
      </c>
      <c r="E118" s="2">
        <v>40.49</v>
      </c>
      <c r="F118" s="21">
        <f t="shared" si="2"/>
        <v>1.594</v>
      </c>
      <c r="G118" s="20">
        <f t="shared" si="3"/>
        <v>365.31</v>
      </c>
      <c r="J118">
        <v>160</v>
      </c>
      <c r="K118">
        <v>10</v>
      </c>
    </row>
    <row r="119" spans="1:11" ht="12.75">
      <c r="A119">
        <v>20</v>
      </c>
      <c r="B119" s="1">
        <v>18</v>
      </c>
      <c r="C119" s="1">
        <v>18</v>
      </c>
      <c r="D119" s="2">
        <v>457</v>
      </c>
      <c r="E119" s="2">
        <v>6.35</v>
      </c>
      <c r="F119" s="21">
        <f t="shared" si="2"/>
        <v>0.25</v>
      </c>
      <c r="G119" s="20">
        <f t="shared" si="3"/>
        <v>70.59</v>
      </c>
      <c r="J119">
        <v>10</v>
      </c>
      <c r="K119">
        <v>1</v>
      </c>
    </row>
    <row r="120" spans="1:11" ht="12.75">
      <c r="A120">
        <v>20</v>
      </c>
      <c r="B120" s="1">
        <v>18</v>
      </c>
      <c r="C120" s="1">
        <v>18</v>
      </c>
      <c r="D120" s="2">
        <v>457</v>
      </c>
      <c r="E120" s="2">
        <v>7.92</v>
      </c>
      <c r="F120" s="21">
        <f t="shared" si="2"/>
        <v>0.312</v>
      </c>
      <c r="G120" s="20">
        <f t="shared" si="3"/>
        <v>87.79</v>
      </c>
      <c r="J120">
        <v>20</v>
      </c>
      <c r="K120">
        <v>2</v>
      </c>
    </row>
    <row r="121" spans="1:9" ht="12.75">
      <c r="A121">
        <v>20</v>
      </c>
      <c r="B121" s="1">
        <v>18</v>
      </c>
      <c r="C121" s="1">
        <v>18</v>
      </c>
      <c r="D121" s="2">
        <v>457</v>
      </c>
      <c r="E121" s="2">
        <v>9.53</v>
      </c>
      <c r="F121" s="21">
        <f t="shared" si="2"/>
        <v>0.375</v>
      </c>
      <c r="G121" s="20">
        <f t="shared" si="3"/>
        <v>105.15</v>
      </c>
      <c r="H121" t="s">
        <v>11</v>
      </c>
      <c r="I121">
        <v>1</v>
      </c>
    </row>
    <row r="122" spans="1:11" ht="12.75">
      <c r="A122">
        <v>20</v>
      </c>
      <c r="B122" s="1">
        <v>18</v>
      </c>
      <c r="C122" s="1">
        <v>18</v>
      </c>
      <c r="D122" s="2">
        <v>457</v>
      </c>
      <c r="E122" s="2">
        <v>11.13</v>
      </c>
      <c r="F122" s="21">
        <f t="shared" si="2"/>
        <v>0.438</v>
      </c>
      <c r="G122" s="20">
        <f t="shared" si="3"/>
        <v>122.37</v>
      </c>
      <c r="J122">
        <v>30</v>
      </c>
      <c r="K122">
        <v>3</v>
      </c>
    </row>
    <row r="123" spans="1:9" ht="12.75">
      <c r="A123">
        <v>20</v>
      </c>
      <c r="B123" s="1">
        <v>18</v>
      </c>
      <c r="C123" s="1">
        <v>18</v>
      </c>
      <c r="D123" s="2">
        <v>457</v>
      </c>
      <c r="E123" s="2">
        <v>12.7</v>
      </c>
      <c r="F123" s="21">
        <f t="shared" si="2"/>
        <v>0.5</v>
      </c>
      <c r="G123" s="20">
        <f t="shared" si="3"/>
        <v>139.2</v>
      </c>
      <c r="H123" t="s">
        <v>12</v>
      </c>
      <c r="I123">
        <v>2</v>
      </c>
    </row>
    <row r="124" spans="1:11" ht="12.75">
      <c r="A124">
        <v>20</v>
      </c>
      <c r="B124" s="1">
        <v>18</v>
      </c>
      <c r="C124" s="1">
        <v>18</v>
      </c>
      <c r="D124" s="2">
        <v>457</v>
      </c>
      <c r="E124" s="2">
        <v>14.27</v>
      </c>
      <c r="F124" s="21">
        <f t="shared" si="2"/>
        <v>0.562</v>
      </c>
      <c r="G124" s="20">
        <f t="shared" si="3"/>
        <v>155.91</v>
      </c>
      <c r="J124">
        <v>40</v>
      </c>
      <c r="K124">
        <v>4</v>
      </c>
    </row>
    <row r="125" spans="1:11" ht="12.75">
      <c r="A125">
        <v>20</v>
      </c>
      <c r="B125" s="1">
        <v>18</v>
      </c>
      <c r="C125" s="1">
        <v>18</v>
      </c>
      <c r="D125" s="2">
        <v>457</v>
      </c>
      <c r="E125" s="2">
        <v>19.05</v>
      </c>
      <c r="F125" s="21">
        <f t="shared" si="2"/>
        <v>0.75</v>
      </c>
      <c r="G125" s="20">
        <f t="shared" si="3"/>
        <v>205.82</v>
      </c>
      <c r="J125">
        <v>60</v>
      </c>
      <c r="K125">
        <v>5</v>
      </c>
    </row>
    <row r="126" spans="1:11" ht="12.75">
      <c r="A126">
        <v>20</v>
      </c>
      <c r="B126" s="1">
        <v>18</v>
      </c>
      <c r="C126" s="1">
        <v>18</v>
      </c>
      <c r="D126" s="2">
        <v>457</v>
      </c>
      <c r="E126" s="2">
        <v>23.83</v>
      </c>
      <c r="F126" s="21">
        <f t="shared" si="2"/>
        <v>0.938</v>
      </c>
      <c r="G126" s="20">
        <f t="shared" si="3"/>
        <v>254.6</v>
      </c>
      <c r="J126">
        <v>80</v>
      </c>
      <c r="K126">
        <v>6</v>
      </c>
    </row>
    <row r="127" spans="1:11" ht="12.75">
      <c r="A127">
        <v>20</v>
      </c>
      <c r="B127" s="1">
        <v>18</v>
      </c>
      <c r="C127" s="1">
        <v>18</v>
      </c>
      <c r="D127" s="2">
        <v>457</v>
      </c>
      <c r="E127" s="2">
        <v>29.36</v>
      </c>
      <c r="F127" s="21">
        <f t="shared" si="2"/>
        <v>1.156</v>
      </c>
      <c r="G127" s="20">
        <f t="shared" si="3"/>
        <v>309.76</v>
      </c>
      <c r="J127">
        <v>100</v>
      </c>
      <c r="K127">
        <v>7</v>
      </c>
    </row>
    <row r="128" spans="1:11" ht="12.75">
      <c r="A128">
        <v>20</v>
      </c>
      <c r="B128" s="1">
        <v>18</v>
      </c>
      <c r="C128" s="1">
        <v>18</v>
      </c>
      <c r="D128" s="2">
        <v>457</v>
      </c>
      <c r="E128" s="2">
        <v>34.92</v>
      </c>
      <c r="F128" s="21">
        <f t="shared" si="2"/>
        <v>1.375</v>
      </c>
      <c r="G128" s="20">
        <f t="shared" si="3"/>
        <v>363.66</v>
      </c>
      <c r="J128">
        <v>120</v>
      </c>
      <c r="K128">
        <v>8</v>
      </c>
    </row>
    <row r="129" spans="1:11" ht="12.75">
      <c r="A129">
        <v>20</v>
      </c>
      <c r="B129" s="1">
        <v>18</v>
      </c>
      <c r="C129" s="1">
        <v>18</v>
      </c>
      <c r="D129" s="2">
        <v>457</v>
      </c>
      <c r="E129" s="2">
        <v>39.67</v>
      </c>
      <c r="F129" s="21">
        <f t="shared" si="2"/>
        <v>1.562</v>
      </c>
      <c r="G129" s="20">
        <f t="shared" si="3"/>
        <v>408.47</v>
      </c>
      <c r="J129">
        <v>140</v>
      </c>
      <c r="K129">
        <v>9</v>
      </c>
    </row>
    <row r="130" spans="1:11" ht="12.75">
      <c r="A130">
        <v>20</v>
      </c>
      <c r="B130" s="1">
        <v>18</v>
      </c>
      <c r="C130" s="1">
        <v>18</v>
      </c>
      <c r="D130" s="2">
        <v>457</v>
      </c>
      <c r="E130" s="2">
        <v>45.25</v>
      </c>
      <c r="F130" s="21">
        <f aca="true" t="shared" si="4" ref="F130:F193">ROUND(E130/25.4,3)</f>
        <v>1.781</v>
      </c>
      <c r="G130" s="20">
        <f aca="true" t="shared" si="5" ref="G130:G193">+ROUND((B130-F130)*F130*10.69*0.45359237/0.3048,2)</f>
        <v>459.53</v>
      </c>
      <c r="J130">
        <v>160</v>
      </c>
      <c r="K130">
        <v>10</v>
      </c>
    </row>
    <row r="131" spans="1:11" ht="12.75">
      <c r="A131">
        <v>21</v>
      </c>
      <c r="B131" s="1">
        <v>20</v>
      </c>
      <c r="C131" s="1">
        <v>20</v>
      </c>
      <c r="D131" s="2">
        <v>508</v>
      </c>
      <c r="E131" s="2">
        <v>6.35</v>
      </c>
      <c r="F131" s="21">
        <f t="shared" si="4"/>
        <v>0.25</v>
      </c>
      <c r="G131" s="20">
        <f t="shared" si="5"/>
        <v>78.55</v>
      </c>
      <c r="J131">
        <v>10</v>
      </c>
      <c r="K131">
        <v>1</v>
      </c>
    </row>
    <row r="132" spans="1:11" ht="12.75">
      <c r="A132">
        <v>21</v>
      </c>
      <c r="B132" s="1">
        <v>20</v>
      </c>
      <c r="C132" s="1">
        <v>20</v>
      </c>
      <c r="D132" s="2">
        <v>508</v>
      </c>
      <c r="E132" s="2">
        <v>9.53</v>
      </c>
      <c r="F132" s="21">
        <f t="shared" si="4"/>
        <v>0.375</v>
      </c>
      <c r="G132" s="20">
        <f t="shared" si="5"/>
        <v>117.08</v>
      </c>
      <c r="H132" t="s">
        <v>11</v>
      </c>
      <c r="I132">
        <v>1</v>
      </c>
      <c r="J132">
        <v>20</v>
      </c>
      <c r="K132">
        <v>2</v>
      </c>
    </row>
    <row r="133" spans="1:11" ht="12.75">
      <c r="A133">
        <v>21</v>
      </c>
      <c r="B133" s="1">
        <v>20</v>
      </c>
      <c r="C133" s="1">
        <v>20</v>
      </c>
      <c r="D133" s="2">
        <v>508</v>
      </c>
      <c r="E133" s="2">
        <v>12.7</v>
      </c>
      <c r="F133" s="21">
        <f t="shared" si="4"/>
        <v>0.5</v>
      </c>
      <c r="G133" s="20">
        <f t="shared" si="5"/>
        <v>155.11</v>
      </c>
      <c r="H133" t="s">
        <v>12</v>
      </c>
      <c r="I133">
        <v>2</v>
      </c>
      <c r="J133">
        <v>30</v>
      </c>
      <c r="K133">
        <v>3</v>
      </c>
    </row>
    <row r="134" spans="1:11" ht="12.75">
      <c r="A134">
        <v>21</v>
      </c>
      <c r="B134" s="1">
        <v>20</v>
      </c>
      <c r="C134" s="1">
        <v>20</v>
      </c>
      <c r="D134" s="2">
        <v>508</v>
      </c>
      <c r="E134" s="2">
        <v>15.09</v>
      </c>
      <c r="F134" s="21">
        <f t="shared" si="4"/>
        <v>0.594</v>
      </c>
      <c r="G134" s="20">
        <f t="shared" si="5"/>
        <v>183.38</v>
      </c>
      <c r="J134">
        <v>40</v>
      </c>
      <c r="K134">
        <v>4</v>
      </c>
    </row>
    <row r="135" spans="1:11" ht="12.75">
      <c r="A135">
        <v>21</v>
      </c>
      <c r="B135" s="1">
        <v>20</v>
      </c>
      <c r="C135" s="1">
        <v>20</v>
      </c>
      <c r="D135" s="2">
        <v>508</v>
      </c>
      <c r="E135" s="2">
        <v>20.62</v>
      </c>
      <c r="F135" s="21">
        <f t="shared" si="4"/>
        <v>0.812</v>
      </c>
      <c r="G135" s="20">
        <f t="shared" si="5"/>
        <v>247.86</v>
      </c>
      <c r="J135">
        <v>60</v>
      </c>
      <c r="K135">
        <v>5</v>
      </c>
    </row>
    <row r="136" spans="1:11" ht="12.75">
      <c r="A136">
        <v>21</v>
      </c>
      <c r="B136" s="1">
        <v>20</v>
      </c>
      <c r="C136" s="1">
        <v>20</v>
      </c>
      <c r="D136" s="2">
        <v>508</v>
      </c>
      <c r="E136" s="2">
        <v>26.19</v>
      </c>
      <c r="F136" s="21">
        <f t="shared" si="4"/>
        <v>1.031</v>
      </c>
      <c r="G136" s="20">
        <f t="shared" si="5"/>
        <v>311.12</v>
      </c>
      <c r="J136">
        <v>80</v>
      </c>
      <c r="K136">
        <v>6</v>
      </c>
    </row>
    <row r="137" spans="1:11" ht="12.75">
      <c r="A137">
        <v>21</v>
      </c>
      <c r="B137" s="1">
        <v>20</v>
      </c>
      <c r="C137" s="1">
        <v>20</v>
      </c>
      <c r="D137" s="2">
        <v>508</v>
      </c>
      <c r="E137" s="2">
        <v>32.54</v>
      </c>
      <c r="F137" s="21">
        <f t="shared" si="4"/>
        <v>1.281</v>
      </c>
      <c r="G137" s="20">
        <f t="shared" si="5"/>
        <v>381.47</v>
      </c>
      <c r="J137">
        <v>100</v>
      </c>
      <c r="K137">
        <v>7</v>
      </c>
    </row>
    <row r="138" spans="1:11" ht="12.75">
      <c r="A138">
        <v>21</v>
      </c>
      <c r="B138" s="1">
        <v>20</v>
      </c>
      <c r="C138" s="1">
        <v>20</v>
      </c>
      <c r="D138" s="2">
        <v>508</v>
      </c>
      <c r="E138" s="2">
        <v>38.1</v>
      </c>
      <c r="F138" s="21">
        <f t="shared" si="4"/>
        <v>1.5</v>
      </c>
      <c r="G138" s="20">
        <f t="shared" si="5"/>
        <v>441.46</v>
      </c>
      <c r="J138">
        <v>120</v>
      </c>
      <c r="K138">
        <v>8</v>
      </c>
    </row>
    <row r="139" spans="1:11" ht="12.75">
      <c r="A139">
        <v>21</v>
      </c>
      <c r="B139" s="1">
        <v>20</v>
      </c>
      <c r="C139" s="1">
        <v>20</v>
      </c>
      <c r="D139" s="2">
        <v>508</v>
      </c>
      <c r="E139" s="2">
        <v>44.45</v>
      </c>
      <c r="F139" s="21">
        <f t="shared" si="4"/>
        <v>1.75</v>
      </c>
      <c r="G139" s="20">
        <f t="shared" si="5"/>
        <v>508.08</v>
      </c>
      <c r="J139">
        <v>140</v>
      </c>
      <c r="K139">
        <v>9</v>
      </c>
    </row>
    <row r="140" spans="1:11" ht="12.75">
      <c r="A140">
        <v>21</v>
      </c>
      <c r="B140" s="1">
        <v>20</v>
      </c>
      <c r="C140" s="1">
        <v>20</v>
      </c>
      <c r="D140" s="2">
        <v>508</v>
      </c>
      <c r="E140" s="2">
        <v>50.01</v>
      </c>
      <c r="F140" s="21">
        <f t="shared" si="4"/>
        <v>1.969</v>
      </c>
      <c r="G140" s="20">
        <f t="shared" si="5"/>
        <v>564.8</v>
      </c>
      <c r="J140">
        <v>160</v>
      </c>
      <c r="K140">
        <v>10</v>
      </c>
    </row>
    <row r="141" spans="1:11" ht="12.75">
      <c r="A141">
        <v>22</v>
      </c>
      <c r="B141" s="1">
        <v>22</v>
      </c>
      <c r="C141" s="1">
        <v>22</v>
      </c>
      <c r="D141" s="2">
        <v>559</v>
      </c>
      <c r="E141" s="2">
        <v>6.35</v>
      </c>
      <c r="F141" s="21">
        <f t="shared" si="4"/>
        <v>0.25</v>
      </c>
      <c r="G141" s="20">
        <f t="shared" si="5"/>
        <v>86.5</v>
      </c>
      <c r="J141">
        <v>10</v>
      </c>
      <c r="K141">
        <v>1</v>
      </c>
    </row>
    <row r="142" spans="1:11" ht="12.75">
      <c r="A142">
        <v>22</v>
      </c>
      <c r="B142" s="1">
        <v>22</v>
      </c>
      <c r="C142" s="1">
        <v>22</v>
      </c>
      <c r="D142" s="2">
        <v>559</v>
      </c>
      <c r="E142" s="2">
        <v>9.53</v>
      </c>
      <c r="F142" s="21">
        <f t="shared" si="4"/>
        <v>0.375</v>
      </c>
      <c r="G142" s="20">
        <f t="shared" si="5"/>
        <v>129.01</v>
      </c>
      <c r="H142" t="s">
        <v>11</v>
      </c>
      <c r="I142">
        <v>1</v>
      </c>
      <c r="J142">
        <v>20</v>
      </c>
      <c r="K142">
        <v>2</v>
      </c>
    </row>
    <row r="143" spans="1:11" ht="12.75">
      <c r="A143">
        <v>22</v>
      </c>
      <c r="B143" s="1">
        <v>22</v>
      </c>
      <c r="C143" s="1">
        <v>22</v>
      </c>
      <c r="D143" s="2">
        <v>559</v>
      </c>
      <c r="E143" s="2">
        <v>12.7</v>
      </c>
      <c r="F143" s="21">
        <f t="shared" si="4"/>
        <v>0.5</v>
      </c>
      <c r="G143" s="20">
        <f t="shared" si="5"/>
        <v>171.02</v>
      </c>
      <c r="H143" t="s">
        <v>12</v>
      </c>
      <c r="I143">
        <v>2</v>
      </c>
      <c r="J143">
        <v>30</v>
      </c>
      <c r="K143">
        <v>3</v>
      </c>
    </row>
    <row r="144" spans="1:11" ht="12.75">
      <c r="A144">
        <v>22</v>
      </c>
      <c r="B144" s="1">
        <v>22</v>
      </c>
      <c r="C144" s="1">
        <v>22</v>
      </c>
      <c r="D144" s="2">
        <v>559</v>
      </c>
      <c r="E144" s="2">
        <v>15.88</v>
      </c>
      <c r="F144" s="21">
        <f t="shared" si="4"/>
        <v>0.625</v>
      </c>
      <c r="G144" s="20">
        <f t="shared" si="5"/>
        <v>212.53</v>
      </c>
      <c r="J144">
        <v>40</v>
      </c>
      <c r="K144">
        <v>4</v>
      </c>
    </row>
    <row r="145" spans="1:11" ht="12.75">
      <c r="A145">
        <v>22</v>
      </c>
      <c r="B145" s="1">
        <v>22</v>
      </c>
      <c r="C145" s="1">
        <v>22</v>
      </c>
      <c r="D145" s="2">
        <v>559</v>
      </c>
      <c r="E145" s="2">
        <v>22.22</v>
      </c>
      <c r="F145" s="21">
        <f t="shared" si="4"/>
        <v>0.875</v>
      </c>
      <c r="G145" s="20">
        <f t="shared" si="5"/>
        <v>294.06</v>
      </c>
      <c r="J145">
        <v>60</v>
      </c>
      <c r="K145">
        <v>5</v>
      </c>
    </row>
    <row r="146" spans="1:11" ht="12.75">
      <c r="A146">
        <v>22</v>
      </c>
      <c r="B146" s="1">
        <v>22</v>
      </c>
      <c r="C146" s="1">
        <v>22</v>
      </c>
      <c r="D146" s="2">
        <v>559</v>
      </c>
      <c r="E146" s="2">
        <v>28.57</v>
      </c>
      <c r="F146" s="21">
        <f t="shared" si="4"/>
        <v>1.125</v>
      </c>
      <c r="G146" s="20">
        <f t="shared" si="5"/>
        <v>373.6</v>
      </c>
      <c r="J146">
        <v>80</v>
      </c>
      <c r="K146">
        <v>6</v>
      </c>
    </row>
    <row r="147" spans="1:11" ht="12.75">
      <c r="A147">
        <v>22</v>
      </c>
      <c r="B147" s="1">
        <v>22</v>
      </c>
      <c r="C147" s="1">
        <v>22</v>
      </c>
      <c r="D147" s="2">
        <v>559</v>
      </c>
      <c r="E147" s="2">
        <v>34.92</v>
      </c>
      <c r="F147" s="21">
        <f t="shared" si="4"/>
        <v>1.375</v>
      </c>
      <c r="G147" s="20">
        <f t="shared" si="5"/>
        <v>451.15</v>
      </c>
      <c r="J147">
        <v>100</v>
      </c>
      <c r="K147">
        <v>7</v>
      </c>
    </row>
    <row r="148" spans="1:11" ht="12.75">
      <c r="A148">
        <v>22</v>
      </c>
      <c r="B148" s="1">
        <v>22</v>
      </c>
      <c r="C148" s="1">
        <v>22</v>
      </c>
      <c r="D148" s="2">
        <v>559</v>
      </c>
      <c r="E148" s="2">
        <v>41.27</v>
      </c>
      <c r="F148" s="21">
        <f t="shared" si="4"/>
        <v>1.625</v>
      </c>
      <c r="G148" s="20">
        <f t="shared" si="5"/>
        <v>526.72</v>
      </c>
      <c r="J148">
        <v>120</v>
      </c>
      <c r="K148">
        <v>8</v>
      </c>
    </row>
    <row r="149" spans="1:11" ht="12.75">
      <c r="A149">
        <v>22</v>
      </c>
      <c r="B149" s="1">
        <v>22</v>
      </c>
      <c r="C149" s="1">
        <v>22</v>
      </c>
      <c r="D149" s="2">
        <v>559</v>
      </c>
      <c r="E149" s="2">
        <v>47.62</v>
      </c>
      <c r="F149" s="21">
        <f t="shared" si="4"/>
        <v>1.875</v>
      </c>
      <c r="G149" s="20">
        <f t="shared" si="5"/>
        <v>600.3</v>
      </c>
      <c r="J149">
        <v>140</v>
      </c>
      <c r="K149">
        <v>9</v>
      </c>
    </row>
    <row r="150" spans="1:11" ht="12.75">
      <c r="A150">
        <v>22</v>
      </c>
      <c r="B150" s="1">
        <v>22</v>
      </c>
      <c r="C150" s="1">
        <v>22</v>
      </c>
      <c r="D150" s="2">
        <v>559</v>
      </c>
      <c r="E150" s="2">
        <v>53.97</v>
      </c>
      <c r="F150" s="21">
        <f t="shared" si="4"/>
        <v>2.125</v>
      </c>
      <c r="G150" s="20">
        <f t="shared" si="5"/>
        <v>671.88</v>
      </c>
      <c r="J150">
        <v>160</v>
      </c>
      <c r="K150">
        <v>10</v>
      </c>
    </row>
    <row r="151" spans="1:11" ht="12.75">
      <c r="A151">
        <v>23</v>
      </c>
      <c r="B151" s="1">
        <v>24</v>
      </c>
      <c r="C151" s="1">
        <v>24</v>
      </c>
      <c r="D151" s="2">
        <v>610</v>
      </c>
      <c r="E151" s="2">
        <v>6.35</v>
      </c>
      <c r="F151" s="21">
        <f t="shared" si="4"/>
        <v>0.25</v>
      </c>
      <c r="G151" s="20">
        <f t="shared" si="5"/>
        <v>94.46</v>
      </c>
      <c r="J151">
        <v>10</v>
      </c>
      <c r="K151">
        <v>1</v>
      </c>
    </row>
    <row r="152" spans="1:11" ht="12.75">
      <c r="A152">
        <v>23</v>
      </c>
      <c r="B152" s="1">
        <v>24</v>
      </c>
      <c r="C152" s="1">
        <v>24</v>
      </c>
      <c r="D152" s="2">
        <v>610</v>
      </c>
      <c r="E152" s="2">
        <v>9.53</v>
      </c>
      <c r="F152" s="21">
        <f t="shared" si="4"/>
        <v>0.375</v>
      </c>
      <c r="G152" s="20">
        <f t="shared" si="5"/>
        <v>140.94</v>
      </c>
      <c r="H152" t="s">
        <v>11</v>
      </c>
      <c r="I152">
        <v>1</v>
      </c>
      <c r="J152">
        <v>20</v>
      </c>
      <c r="K152">
        <v>2</v>
      </c>
    </row>
    <row r="153" spans="1:9" ht="12.75">
      <c r="A153">
        <v>23</v>
      </c>
      <c r="B153" s="1">
        <v>24</v>
      </c>
      <c r="C153" s="1">
        <v>24</v>
      </c>
      <c r="D153" s="2">
        <v>610</v>
      </c>
      <c r="E153" s="2">
        <v>12.7</v>
      </c>
      <c r="F153" s="21">
        <f t="shared" si="4"/>
        <v>0.5</v>
      </c>
      <c r="G153" s="20">
        <f t="shared" si="5"/>
        <v>186.92</v>
      </c>
      <c r="H153" t="s">
        <v>12</v>
      </c>
      <c r="I153">
        <v>2</v>
      </c>
    </row>
    <row r="154" spans="1:11" ht="12.75">
      <c r="A154">
        <v>23</v>
      </c>
      <c r="B154" s="1">
        <v>24</v>
      </c>
      <c r="C154" s="1">
        <v>24</v>
      </c>
      <c r="D154" s="2">
        <v>610</v>
      </c>
      <c r="E154" s="2">
        <v>14.27</v>
      </c>
      <c r="F154" s="21">
        <f t="shared" si="4"/>
        <v>0.562</v>
      </c>
      <c r="G154" s="20">
        <f t="shared" si="5"/>
        <v>209.55</v>
      </c>
      <c r="J154">
        <v>30</v>
      </c>
      <c r="K154">
        <v>3</v>
      </c>
    </row>
    <row r="155" spans="1:11" ht="12.75">
      <c r="A155">
        <v>23</v>
      </c>
      <c r="B155" s="1">
        <v>24</v>
      </c>
      <c r="C155" s="1">
        <v>24</v>
      </c>
      <c r="D155" s="2">
        <v>610</v>
      </c>
      <c r="E155" s="2">
        <v>17.48</v>
      </c>
      <c r="F155" s="21">
        <f t="shared" si="4"/>
        <v>0.688</v>
      </c>
      <c r="G155" s="20">
        <f t="shared" si="5"/>
        <v>255.15</v>
      </c>
      <c r="J155">
        <v>40</v>
      </c>
      <c r="K155">
        <v>4</v>
      </c>
    </row>
    <row r="156" spans="1:11" ht="12.75">
      <c r="A156">
        <v>23</v>
      </c>
      <c r="B156" s="1">
        <v>24</v>
      </c>
      <c r="C156" s="1">
        <v>24</v>
      </c>
      <c r="D156" s="2">
        <v>610</v>
      </c>
      <c r="E156" s="2">
        <v>24.61</v>
      </c>
      <c r="F156" s="21">
        <f t="shared" si="4"/>
        <v>0.969</v>
      </c>
      <c r="G156" s="20">
        <f t="shared" si="5"/>
        <v>355.03</v>
      </c>
      <c r="J156">
        <v>60</v>
      </c>
      <c r="K156">
        <v>5</v>
      </c>
    </row>
    <row r="157" spans="1:11" ht="12.75">
      <c r="A157">
        <v>23</v>
      </c>
      <c r="B157" s="1">
        <v>24</v>
      </c>
      <c r="C157" s="1">
        <v>24</v>
      </c>
      <c r="D157" s="2">
        <v>610</v>
      </c>
      <c r="E157" s="2">
        <v>30.96</v>
      </c>
      <c r="F157" s="21">
        <f t="shared" si="4"/>
        <v>1.219</v>
      </c>
      <c r="G157" s="20">
        <f t="shared" si="5"/>
        <v>441.78</v>
      </c>
      <c r="J157">
        <v>80</v>
      </c>
      <c r="K157">
        <v>6</v>
      </c>
    </row>
    <row r="158" spans="1:11" ht="12.75">
      <c r="A158">
        <v>23</v>
      </c>
      <c r="B158" s="1">
        <v>24</v>
      </c>
      <c r="C158" s="1">
        <v>24</v>
      </c>
      <c r="D158" s="2">
        <v>610</v>
      </c>
      <c r="E158" s="2">
        <v>38.89</v>
      </c>
      <c r="F158" s="21">
        <f t="shared" si="4"/>
        <v>1.531</v>
      </c>
      <c r="G158" s="20">
        <f t="shared" si="5"/>
        <v>547.25</v>
      </c>
      <c r="J158">
        <v>100</v>
      </c>
      <c r="K158">
        <v>7</v>
      </c>
    </row>
    <row r="159" spans="1:11" ht="12.75">
      <c r="A159">
        <v>23</v>
      </c>
      <c r="B159" s="1">
        <v>24</v>
      </c>
      <c r="C159" s="1">
        <v>24</v>
      </c>
      <c r="D159" s="2">
        <v>610</v>
      </c>
      <c r="E159" s="2">
        <v>46.02</v>
      </c>
      <c r="F159" s="21">
        <f t="shared" si="4"/>
        <v>1.812</v>
      </c>
      <c r="G159" s="20">
        <f t="shared" si="5"/>
        <v>639.59</v>
      </c>
      <c r="J159">
        <v>120</v>
      </c>
      <c r="K159">
        <v>8</v>
      </c>
    </row>
    <row r="160" spans="1:11" ht="12.75">
      <c r="A160">
        <v>23</v>
      </c>
      <c r="B160" s="1">
        <v>24</v>
      </c>
      <c r="C160" s="1">
        <v>24</v>
      </c>
      <c r="D160" s="2">
        <v>610</v>
      </c>
      <c r="E160" s="2">
        <v>52.37</v>
      </c>
      <c r="F160" s="21">
        <f t="shared" si="4"/>
        <v>2.062</v>
      </c>
      <c r="G160" s="20">
        <f t="shared" si="5"/>
        <v>719.64</v>
      </c>
      <c r="J160">
        <v>140</v>
      </c>
      <c r="K160">
        <v>9</v>
      </c>
    </row>
    <row r="161" spans="1:11" ht="12.75">
      <c r="A161">
        <v>23</v>
      </c>
      <c r="B161" s="1">
        <v>24</v>
      </c>
      <c r="C161" s="1">
        <v>24</v>
      </c>
      <c r="D161" s="2">
        <v>610</v>
      </c>
      <c r="E161" s="2">
        <v>59.53</v>
      </c>
      <c r="F161" s="21">
        <f t="shared" si="4"/>
        <v>2.344</v>
      </c>
      <c r="G161" s="20">
        <f t="shared" si="5"/>
        <v>807.54</v>
      </c>
      <c r="J161">
        <v>160</v>
      </c>
      <c r="K161">
        <v>10</v>
      </c>
    </row>
    <row r="162" spans="1:11" ht="12.75">
      <c r="A162">
        <v>24</v>
      </c>
      <c r="B162" s="1">
        <v>26</v>
      </c>
      <c r="C162" s="1">
        <v>26</v>
      </c>
      <c r="D162" s="2">
        <v>660</v>
      </c>
      <c r="E162" s="2">
        <v>7.92</v>
      </c>
      <c r="F162" s="21">
        <f t="shared" si="4"/>
        <v>0.312</v>
      </c>
      <c r="G162" s="20">
        <f t="shared" si="5"/>
        <v>127.5</v>
      </c>
      <c r="J162">
        <v>10</v>
      </c>
      <c r="K162">
        <v>1</v>
      </c>
    </row>
    <row r="163" spans="1:9" ht="12.75">
      <c r="A163">
        <v>24</v>
      </c>
      <c r="B163" s="1">
        <v>26</v>
      </c>
      <c r="C163" s="1">
        <v>26</v>
      </c>
      <c r="D163" s="2">
        <v>660</v>
      </c>
      <c r="E163" s="2">
        <v>9.53</v>
      </c>
      <c r="F163" s="21">
        <f t="shared" si="4"/>
        <v>0.375</v>
      </c>
      <c r="G163" s="20">
        <f t="shared" si="5"/>
        <v>152.87</v>
      </c>
      <c r="H163" t="s">
        <v>11</v>
      </c>
      <c r="I163">
        <v>1</v>
      </c>
    </row>
    <row r="164" spans="1:11" ht="12.75">
      <c r="A164">
        <v>24</v>
      </c>
      <c r="B164" s="1">
        <v>26</v>
      </c>
      <c r="C164" s="1">
        <v>26</v>
      </c>
      <c r="D164" s="2">
        <v>660</v>
      </c>
      <c r="E164" s="2">
        <v>12.7</v>
      </c>
      <c r="F164" s="21">
        <f t="shared" si="4"/>
        <v>0.5</v>
      </c>
      <c r="G164" s="20">
        <f t="shared" si="5"/>
        <v>202.83</v>
      </c>
      <c r="H164" t="s">
        <v>12</v>
      </c>
      <c r="I164">
        <v>2</v>
      </c>
      <c r="J164">
        <v>20</v>
      </c>
      <c r="K164">
        <v>2</v>
      </c>
    </row>
    <row r="165" spans="1:11" ht="12.75">
      <c r="A165">
        <v>25</v>
      </c>
      <c r="B165" s="1">
        <v>28</v>
      </c>
      <c r="C165" s="1">
        <v>28</v>
      </c>
      <c r="D165" s="2">
        <v>711</v>
      </c>
      <c r="E165" s="2">
        <v>7.92</v>
      </c>
      <c r="F165" s="21">
        <f t="shared" si="4"/>
        <v>0.312</v>
      </c>
      <c r="G165" s="20">
        <f t="shared" si="5"/>
        <v>137.43</v>
      </c>
      <c r="J165">
        <v>10</v>
      </c>
      <c r="K165">
        <v>1</v>
      </c>
    </row>
    <row r="166" spans="1:9" ht="12.75">
      <c r="A166">
        <v>25</v>
      </c>
      <c r="B166" s="1">
        <v>28</v>
      </c>
      <c r="C166" s="1">
        <v>28</v>
      </c>
      <c r="D166" s="2">
        <v>711</v>
      </c>
      <c r="E166" s="2">
        <v>9.53</v>
      </c>
      <c r="F166" s="21">
        <f t="shared" si="4"/>
        <v>0.375</v>
      </c>
      <c r="G166" s="20">
        <f t="shared" si="5"/>
        <v>164.8</v>
      </c>
      <c r="H166" t="s">
        <v>11</v>
      </c>
      <c r="I166">
        <v>1</v>
      </c>
    </row>
    <row r="167" spans="1:11" ht="12.75">
      <c r="A167">
        <v>25</v>
      </c>
      <c r="B167" s="1">
        <v>28</v>
      </c>
      <c r="C167" s="1">
        <v>28</v>
      </c>
      <c r="D167" s="2">
        <v>711</v>
      </c>
      <c r="E167" s="2">
        <v>12.7</v>
      </c>
      <c r="F167" s="21">
        <f t="shared" si="4"/>
        <v>0.5</v>
      </c>
      <c r="G167" s="20">
        <f t="shared" si="5"/>
        <v>218.74</v>
      </c>
      <c r="H167" t="s">
        <v>12</v>
      </c>
      <c r="I167">
        <v>2</v>
      </c>
      <c r="J167">
        <v>20</v>
      </c>
      <c r="K167">
        <v>2</v>
      </c>
    </row>
    <row r="168" spans="1:11" ht="12.75">
      <c r="A168">
        <v>25</v>
      </c>
      <c r="B168" s="1">
        <v>28</v>
      </c>
      <c r="C168" s="1">
        <v>28</v>
      </c>
      <c r="D168" s="2">
        <v>711</v>
      </c>
      <c r="E168" s="2">
        <v>15.88</v>
      </c>
      <c r="F168" s="21">
        <f t="shared" si="4"/>
        <v>0.625</v>
      </c>
      <c r="G168" s="20">
        <f t="shared" si="5"/>
        <v>272.18</v>
      </c>
      <c r="J168">
        <v>30</v>
      </c>
      <c r="K168">
        <v>3</v>
      </c>
    </row>
    <row r="169" spans="1:7" ht="12.75">
      <c r="A169">
        <v>26</v>
      </c>
      <c r="B169" s="1">
        <v>30</v>
      </c>
      <c r="C169" s="1">
        <v>30</v>
      </c>
      <c r="D169" s="2">
        <v>762</v>
      </c>
      <c r="E169" s="2">
        <v>6.35</v>
      </c>
      <c r="F169" s="21">
        <f t="shared" si="4"/>
        <v>0.25</v>
      </c>
      <c r="G169" s="20">
        <f t="shared" si="5"/>
        <v>118.32</v>
      </c>
    </row>
    <row r="170" spans="1:11" ht="12.75">
      <c r="A170">
        <v>26</v>
      </c>
      <c r="B170" s="1">
        <v>30</v>
      </c>
      <c r="C170" s="1">
        <v>30</v>
      </c>
      <c r="D170" s="2">
        <v>762</v>
      </c>
      <c r="E170" s="2">
        <v>7.92</v>
      </c>
      <c r="F170" s="21">
        <f t="shared" si="4"/>
        <v>0.312</v>
      </c>
      <c r="G170" s="20">
        <f t="shared" si="5"/>
        <v>147.35</v>
      </c>
      <c r="J170">
        <v>10</v>
      </c>
      <c r="K170">
        <v>1</v>
      </c>
    </row>
    <row r="171" spans="1:9" ht="12.75">
      <c r="A171">
        <v>26</v>
      </c>
      <c r="B171" s="1">
        <v>30</v>
      </c>
      <c r="C171" s="1">
        <v>30</v>
      </c>
      <c r="D171" s="2">
        <v>762</v>
      </c>
      <c r="E171" s="2">
        <v>9.53</v>
      </c>
      <c r="F171" s="21">
        <f t="shared" si="4"/>
        <v>0.375</v>
      </c>
      <c r="G171" s="20">
        <f t="shared" si="5"/>
        <v>176.73</v>
      </c>
      <c r="H171" t="s">
        <v>11</v>
      </c>
      <c r="I171">
        <v>1</v>
      </c>
    </row>
    <row r="172" spans="1:11" ht="12.75">
      <c r="A172">
        <v>26</v>
      </c>
      <c r="B172" s="1">
        <v>30</v>
      </c>
      <c r="C172" s="1">
        <v>30</v>
      </c>
      <c r="D172" s="2">
        <v>762</v>
      </c>
      <c r="E172" s="2">
        <v>12.7</v>
      </c>
      <c r="F172" s="21">
        <f t="shared" si="4"/>
        <v>0.5</v>
      </c>
      <c r="G172" s="20">
        <f t="shared" si="5"/>
        <v>234.65</v>
      </c>
      <c r="H172" t="s">
        <v>12</v>
      </c>
      <c r="I172">
        <v>2</v>
      </c>
      <c r="J172">
        <v>20</v>
      </c>
      <c r="K172">
        <v>2</v>
      </c>
    </row>
    <row r="173" spans="1:11" ht="12.75">
      <c r="A173">
        <v>26</v>
      </c>
      <c r="B173" s="1">
        <v>30</v>
      </c>
      <c r="C173" s="1">
        <v>30</v>
      </c>
      <c r="D173" s="2">
        <v>762</v>
      </c>
      <c r="E173" s="2">
        <v>15.88</v>
      </c>
      <c r="F173" s="21">
        <f t="shared" si="4"/>
        <v>0.625</v>
      </c>
      <c r="G173" s="20">
        <f t="shared" si="5"/>
        <v>292.07</v>
      </c>
      <c r="J173">
        <v>30</v>
      </c>
      <c r="K173">
        <v>3</v>
      </c>
    </row>
    <row r="174" spans="1:11" ht="12.75">
      <c r="A174">
        <v>26</v>
      </c>
      <c r="B174" s="1">
        <v>30</v>
      </c>
      <c r="C174" s="1">
        <v>30</v>
      </c>
      <c r="D174" s="2">
        <v>762</v>
      </c>
      <c r="E174" s="2">
        <v>17.48</v>
      </c>
      <c r="F174" s="21">
        <f t="shared" si="4"/>
        <v>0.688</v>
      </c>
      <c r="G174" s="20">
        <f t="shared" si="5"/>
        <v>320.82</v>
      </c>
      <c r="J174">
        <v>40</v>
      </c>
      <c r="K174">
        <v>4</v>
      </c>
    </row>
    <row r="175" spans="1:11" ht="12.75">
      <c r="A175">
        <v>27</v>
      </c>
      <c r="B175" s="1">
        <v>32</v>
      </c>
      <c r="C175" s="1">
        <v>32</v>
      </c>
      <c r="D175" s="2">
        <v>813</v>
      </c>
      <c r="E175" s="2">
        <v>7.92</v>
      </c>
      <c r="F175" s="21">
        <f t="shared" si="4"/>
        <v>0.312</v>
      </c>
      <c r="G175" s="20">
        <f t="shared" si="5"/>
        <v>157.28</v>
      </c>
      <c r="J175">
        <v>10</v>
      </c>
      <c r="K175">
        <v>1</v>
      </c>
    </row>
    <row r="176" spans="1:9" ht="12.75">
      <c r="A176">
        <v>27</v>
      </c>
      <c r="B176" s="1">
        <v>32</v>
      </c>
      <c r="C176" s="1">
        <v>32</v>
      </c>
      <c r="D176" s="2">
        <v>813</v>
      </c>
      <c r="E176" s="2">
        <v>9.53</v>
      </c>
      <c r="F176" s="21">
        <f t="shared" si="4"/>
        <v>0.375</v>
      </c>
      <c r="G176" s="20">
        <f t="shared" si="5"/>
        <v>188.66</v>
      </c>
      <c r="H176" t="s">
        <v>11</v>
      </c>
      <c r="I176">
        <v>1</v>
      </c>
    </row>
    <row r="177" spans="1:11" ht="12.75">
      <c r="A177">
        <v>27</v>
      </c>
      <c r="B177" s="1">
        <v>32</v>
      </c>
      <c r="C177" s="1">
        <v>32</v>
      </c>
      <c r="D177" s="2">
        <v>813</v>
      </c>
      <c r="E177" s="2">
        <v>12.7</v>
      </c>
      <c r="F177" s="21">
        <f t="shared" si="4"/>
        <v>0.5</v>
      </c>
      <c r="G177" s="20">
        <f t="shared" si="5"/>
        <v>250.56</v>
      </c>
      <c r="H177" t="s">
        <v>12</v>
      </c>
      <c r="I177">
        <v>2</v>
      </c>
      <c r="J177">
        <v>20</v>
      </c>
      <c r="K177">
        <v>2</v>
      </c>
    </row>
    <row r="178" spans="1:11" ht="12.75">
      <c r="A178">
        <v>27</v>
      </c>
      <c r="B178" s="1">
        <v>32</v>
      </c>
      <c r="C178" s="1">
        <v>32</v>
      </c>
      <c r="D178" s="2">
        <v>813</v>
      </c>
      <c r="E178" s="2">
        <v>15.88</v>
      </c>
      <c r="F178" s="21">
        <f t="shared" si="4"/>
        <v>0.625</v>
      </c>
      <c r="G178" s="20">
        <f t="shared" si="5"/>
        <v>311.96</v>
      </c>
      <c r="J178">
        <v>30</v>
      </c>
      <c r="K178">
        <v>3</v>
      </c>
    </row>
    <row r="179" spans="1:11" ht="12.75">
      <c r="A179">
        <v>27</v>
      </c>
      <c r="B179" s="1">
        <v>32</v>
      </c>
      <c r="C179" s="1">
        <v>32</v>
      </c>
      <c r="D179" s="2">
        <v>813</v>
      </c>
      <c r="E179" s="2">
        <v>17.48</v>
      </c>
      <c r="F179" s="21">
        <f t="shared" si="4"/>
        <v>0.688</v>
      </c>
      <c r="G179" s="20">
        <f t="shared" si="5"/>
        <v>342.71</v>
      </c>
      <c r="J179">
        <v>40</v>
      </c>
      <c r="K179">
        <v>4</v>
      </c>
    </row>
    <row r="180" spans="1:11" ht="12.75">
      <c r="A180">
        <v>28</v>
      </c>
      <c r="B180" s="1">
        <v>34</v>
      </c>
      <c r="C180" s="1">
        <v>34</v>
      </c>
      <c r="D180" s="2">
        <v>864</v>
      </c>
      <c r="E180" s="2">
        <v>7.92</v>
      </c>
      <c r="F180" s="21">
        <f t="shared" si="4"/>
        <v>0.312</v>
      </c>
      <c r="G180" s="20">
        <f t="shared" si="5"/>
        <v>167.21</v>
      </c>
      <c r="J180">
        <v>10</v>
      </c>
      <c r="K180">
        <v>1</v>
      </c>
    </row>
    <row r="181" spans="1:9" ht="12.75">
      <c r="A181">
        <v>28</v>
      </c>
      <c r="B181" s="1">
        <v>34</v>
      </c>
      <c r="C181" s="1">
        <v>34</v>
      </c>
      <c r="D181" s="2">
        <v>864</v>
      </c>
      <c r="E181" s="2">
        <v>9.53</v>
      </c>
      <c r="F181" s="21">
        <f t="shared" si="4"/>
        <v>0.375</v>
      </c>
      <c r="G181" s="20">
        <f t="shared" si="5"/>
        <v>200.6</v>
      </c>
      <c r="H181" t="s">
        <v>11</v>
      </c>
      <c r="I181">
        <v>1</v>
      </c>
    </row>
    <row r="182" spans="1:11" ht="12.75">
      <c r="A182">
        <v>28</v>
      </c>
      <c r="B182" s="1">
        <v>34</v>
      </c>
      <c r="C182" s="1">
        <v>34</v>
      </c>
      <c r="D182" s="2">
        <v>864</v>
      </c>
      <c r="E182" s="2">
        <v>12.7</v>
      </c>
      <c r="F182" s="21">
        <f t="shared" si="4"/>
        <v>0.5</v>
      </c>
      <c r="G182" s="20">
        <f t="shared" si="5"/>
        <v>266.47</v>
      </c>
      <c r="H182" t="s">
        <v>12</v>
      </c>
      <c r="I182">
        <v>2</v>
      </c>
      <c r="J182">
        <v>20</v>
      </c>
      <c r="K182">
        <v>2</v>
      </c>
    </row>
    <row r="183" spans="1:11" ht="12.75">
      <c r="A183">
        <v>28</v>
      </c>
      <c r="B183" s="1">
        <v>34</v>
      </c>
      <c r="C183" s="1">
        <v>34</v>
      </c>
      <c r="D183" s="2">
        <v>864</v>
      </c>
      <c r="E183" s="2">
        <v>15.88</v>
      </c>
      <c r="F183" s="21">
        <f t="shared" si="4"/>
        <v>0.625</v>
      </c>
      <c r="G183" s="20">
        <f t="shared" si="5"/>
        <v>331.84</v>
      </c>
      <c r="J183">
        <v>30</v>
      </c>
      <c r="K183">
        <v>3</v>
      </c>
    </row>
    <row r="184" spans="1:11" ht="12.75">
      <c r="A184">
        <v>28</v>
      </c>
      <c r="B184" s="1">
        <v>34</v>
      </c>
      <c r="C184" s="1">
        <v>34</v>
      </c>
      <c r="D184" s="2">
        <v>864</v>
      </c>
      <c r="E184" s="2">
        <v>17.48</v>
      </c>
      <c r="F184" s="21">
        <f t="shared" si="4"/>
        <v>0.688</v>
      </c>
      <c r="G184" s="20">
        <f t="shared" si="5"/>
        <v>364.6</v>
      </c>
      <c r="J184">
        <v>40</v>
      </c>
      <c r="K184">
        <v>4</v>
      </c>
    </row>
    <row r="185" spans="1:11" ht="12.75">
      <c r="A185">
        <v>29</v>
      </c>
      <c r="B185" s="1">
        <v>36</v>
      </c>
      <c r="C185" s="1">
        <v>36</v>
      </c>
      <c r="D185" s="2">
        <v>914</v>
      </c>
      <c r="E185" s="2">
        <v>7.92</v>
      </c>
      <c r="F185" s="21">
        <f t="shared" si="4"/>
        <v>0.312</v>
      </c>
      <c r="G185" s="20">
        <f t="shared" si="5"/>
        <v>177.14</v>
      </c>
      <c r="J185">
        <v>10</v>
      </c>
      <c r="K185">
        <v>1</v>
      </c>
    </row>
    <row r="186" spans="1:9" ht="12.75">
      <c r="A186">
        <v>29</v>
      </c>
      <c r="B186" s="1">
        <v>36</v>
      </c>
      <c r="C186" s="1">
        <v>36</v>
      </c>
      <c r="D186" s="2">
        <v>914</v>
      </c>
      <c r="E186" s="2">
        <v>9.53</v>
      </c>
      <c r="F186" s="21">
        <f t="shared" si="4"/>
        <v>0.375</v>
      </c>
      <c r="G186" s="20">
        <f t="shared" si="5"/>
        <v>212.53</v>
      </c>
      <c r="H186" t="s">
        <v>11</v>
      </c>
      <c r="I186">
        <v>1</v>
      </c>
    </row>
    <row r="187" spans="1:11" ht="12.75">
      <c r="A187">
        <v>29</v>
      </c>
      <c r="B187" s="1">
        <v>36</v>
      </c>
      <c r="C187" s="1">
        <v>36</v>
      </c>
      <c r="D187" s="2">
        <v>914</v>
      </c>
      <c r="E187" s="2">
        <v>12.7</v>
      </c>
      <c r="F187" s="21">
        <f t="shared" si="4"/>
        <v>0.5</v>
      </c>
      <c r="G187" s="20">
        <f t="shared" si="5"/>
        <v>282.38</v>
      </c>
      <c r="H187" t="s">
        <v>12</v>
      </c>
      <c r="I187">
        <v>2</v>
      </c>
      <c r="J187">
        <v>20</v>
      </c>
      <c r="K187">
        <v>2</v>
      </c>
    </row>
    <row r="188" spans="1:11" ht="12.75">
      <c r="A188">
        <v>29</v>
      </c>
      <c r="B188" s="1">
        <v>36</v>
      </c>
      <c r="C188" s="1">
        <v>36</v>
      </c>
      <c r="D188" s="2">
        <v>914</v>
      </c>
      <c r="E188" s="2">
        <v>15.88</v>
      </c>
      <c r="F188" s="21">
        <f t="shared" si="4"/>
        <v>0.625</v>
      </c>
      <c r="G188" s="20">
        <f t="shared" si="5"/>
        <v>351.73</v>
      </c>
      <c r="J188">
        <v>30</v>
      </c>
      <c r="K188">
        <v>3</v>
      </c>
    </row>
    <row r="189" spans="1:11" ht="12.75">
      <c r="A189">
        <v>29</v>
      </c>
      <c r="B189" s="1">
        <v>36</v>
      </c>
      <c r="C189" s="1">
        <v>36</v>
      </c>
      <c r="D189" s="2">
        <v>914</v>
      </c>
      <c r="E189" s="2">
        <v>19.05</v>
      </c>
      <c r="F189" s="21">
        <f t="shared" si="4"/>
        <v>0.75</v>
      </c>
      <c r="G189" s="20">
        <f t="shared" si="5"/>
        <v>420.58</v>
      </c>
      <c r="J189">
        <v>40</v>
      </c>
      <c r="K189">
        <v>4</v>
      </c>
    </row>
    <row r="190" spans="1:9" ht="12.75">
      <c r="A190">
        <v>30</v>
      </c>
      <c r="B190" s="1">
        <v>38</v>
      </c>
      <c r="C190" s="1">
        <v>38</v>
      </c>
      <c r="D190" s="2">
        <v>965</v>
      </c>
      <c r="E190" s="2">
        <v>9.53</v>
      </c>
      <c r="F190" s="21">
        <f t="shared" si="4"/>
        <v>0.375</v>
      </c>
      <c r="G190" s="20">
        <f t="shared" si="5"/>
        <v>224.46</v>
      </c>
      <c r="H190" t="s">
        <v>11</v>
      </c>
      <c r="I190">
        <v>1</v>
      </c>
    </row>
    <row r="191" spans="1:9" ht="12.75">
      <c r="A191">
        <v>30</v>
      </c>
      <c r="B191" s="1">
        <v>38</v>
      </c>
      <c r="C191" s="1">
        <v>38</v>
      </c>
      <c r="D191" s="2">
        <v>965</v>
      </c>
      <c r="E191" s="2">
        <v>12.7</v>
      </c>
      <c r="F191" s="21">
        <f t="shared" si="4"/>
        <v>0.5</v>
      </c>
      <c r="G191" s="20">
        <f t="shared" si="5"/>
        <v>298.28</v>
      </c>
      <c r="H191" t="s">
        <v>12</v>
      </c>
      <c r="I191">
        <v>2</v>
      </c>
    </row>
    <row r="192" spans="1:9" ht="12.75">
      <c r="A192">
        <v>31</v>
      </c>
      <c r="B192" s="1">
        <v>40</v>
      </c>
      <c r="C192" s="1">
        <v>40</v>
      </c>
      <c r="D192" s="2">
        <v>1016</v>
      </c>
      <c r="E192" s="2">
        <v>9.53</v>
      </c>
      <c r="F192" s="21">
        <f t="shared" si="4"/>
        <v>0.375</v>
      </c>
      <c r="G192" s="20">
        <f t="shared" si="5"/>
        <v>236.39</v>
      </c>
      <c r="H192" t="s">
        <v>11</v>
      </c>
      <c r="I192">
        <v>1</v>
      </c>
    </row>
    <row r="193" spans="1:9" ht="12.75">
      <c r="A193">
        <v>31</v>
      </c>
      <c r="B193" s="1">
        <v>40</v>
      </c>
      <c r="C193" s="1">
        <v>40</v>
      </c>
      <c r="D193" s="2">
        <v>1016</v>
      </c>
      <c r="E193" s="2">
        <v>12.7</v>
      </c>
      <c r="F193" s="21">
        <f t="shared" si="4"/>
        <v>0.5</v>
      </c>
      <c r="G193" s="20">
        <f t="shared" si="5"/>
        <v>314.19</v>
      </c>
      <c r="H193" t="s">
        <v>12</v>
      </c>
      <c r="I193">
        <v>2</v>
      </c>
    </row>
    <row r="194" spans="1:9" ht="12.75">
      <c r="A194">
        <v>32</v>
      </c>
      <c r="B194" s="1">
        <v>42</v>
      </c>
      <c r="C194" s="1">
        <v>42</v>
      </c>
      <c r="D194" s="2">
        <v>1067</v>
      </c>
      <c r="E194" s="2">
        <v>9.53</v>
      </c>
      <c r="F194" s="21">
        <f aca="true" t="shared" si="6" ref="F194:F207">ROUND(E194/25.4,3)</f>
        <v>0.375</v>
      </c>
      <c r="G194" s="20">
        <f aca="true" t="shared" si="7" ref="G194:G207">+ROUND((B194-F194)*F194*10.69*0.45359237/0.3048,2)</f>
        <v>248.32</v>
      </c>
      <c r="H194" t="s">
        <v>11</v>
      </c>
      <c r="I194">
        <v>1</v>
      </c>
    </row>
    <row r="195" spans="1:9" ht="12.75">
      <c r="A195">
        <v>32</v>
      </c>
      <c r="B195" s="1">
        <v>42</v>
      </c>
      <c r="C195" s="1">
        <v>42</v>
      </c>
      <c r="D195" s="2">
        <v>1067</v>
      </c>
      <c r="E195" s="2">
        <v>12.7</v>
      </c>
      <c r="F195" s="21">
        <f t="shared" si="6"/>
        <v>0.5</v>
      </c>
      <c r="G195" s="20">
        <f t="shared" si="7"/>
        <v>330.1</v>
      </c>
      <c r="H195" t="s">
        <v>12</v>
      </c>
      <c r="I195">
        <v>2</v>
      </c>
    </row>
    <row r="196" spans="1:9" ht="12.75">
      <c r="A196">
        <v>33</v>
      </c>
      <c r="B196" s="1">
        <v>44</v>
      </c>
      <c r="C196" s="1">
        <v>44</v>
      </c>
      <c r="D196" s="2">
        <v>1118</v>
      </c>
      <c r="E196" s="2">
        <v>9.53</v>
      </c>
      <c r="F196" s="21">
        <f t="shared" si="6"/>
        <v>0.375</v>
      </c>
      <c r="G196" s="20">
        <f t="shared" si="7"/>
        <v>260.25</v>
      </c>
      <c r="H196" t="s">
        <v>11</v>
      </c>
      <c r="I196">
        <v>1</v>
      </c>
    </row>
    <row r="197" spans="1:9" ht="12.75">
      <c r="A197">
        <v>33</v>
      </c>
      <c r="B197" s="1">
        <v>44</v>
      </c>
      <c r="C197" s="1">
        <v>44</v>
      </c>
      <c r="D197" s="2">
        <v>1118</v>
      </c>
      <c r="E197" s="2">
        <v>12.7</v>
      </c>
      <c r="F197" s="21">
        <f t="shared" si="6"/>
        <v>0.5</v>
      </c>
      <c r="G197" s="20">
        <f t="shared" si="7"/>
        <v>346.01</v>
      </c>
      <c r="H197" t="s">
        <v>12</v>
      </c>
      <c r="I197">
        <v>2</v>
      </c>
    </row>
    <row r="198" spans="1:9" ht="12.75">
      <c r="A198">
        <v>34</v>
      </c>
      <c r="B198" s="1">
        <v>46</v>
      </c>
      <c r="C198" s="1">
        <v>46</v>
      </c>
      <c r="D198" s="2">
        <v>1168</v>
      </c>
      <c r="E198" s="2">
        <v>9.53</v>
      </c>
      <c r="F198" s="21">
        <f t="shared" si="6"/>
        <v>0.375</v>
      </c>
      <c r="G198" s="20">
        <f t="shared" si="7"/>
        <v>272.18</v>
      </c>
      <c r="H198" t="s">
        <v>11</v>
      </c>
      <c r="I198">
        <v>1</v>
      </c>
    </row>
    <row r="199" spans="1:9" ht="12.75">
      <c r="A199">
        <v>34</v>
      </c>
      <c r="B199" s="1">
        <v>46</v>
      </c>
      <c r="C199" s="1">
        <v>46</v>
      </c>
      <c r="D199" s="2">
        <v>1168</v>
      </c>
      <c r="E199" s="2">
        <v>12.7</v>
      </c>
      <c r="F199" s="21">
        <f t="shared" si="6"/>
        <v>0.5</v>
      </c>
      <c r="G199" s="20">
        <f t="shared" si="7"/>
        <v>361.92</v>
      </c>
      <c r="H199" t="s">
        <v>12</v>
      </c>
      <c r="I199">
        <v>2</v>
      </c>
    </row>
    <row r="200" spans="1:9" ht="12.75">
      <c r="A200">
        <v>35</v>
      </c>
      <c r="B200" s="1">
        <v>48</v>
      </c>
      <c r="C200" s="1">
        <v>48</v>
      </c>
      <c r="D200" s="2">
        <v>1219</v>
      </c>
      <c r="E200" s="2">
        <v>9.53</v>
      </c>
      <c r="F200" s="21">
        <f t="shared" si="6"/>
        <v>0.375</v>
      </c>
      <c r="G200" s="20">
        <f t="shared" si="7"/>
        <v>284.12</v>
      </c>
      <c r="H200" t="s">
        <v>11</v>
      </c>
      <c r="I200">
        <v>1</v>
      </c>
    </row>
    <row r="201" spans="1:9" ht="12.75">
      <c r="A201">
        <v>35</v>
      </c>
      <c r="B201" s="1">
        <v>48</v>
      </c>
      <c r="C201" s="1">
        <v>48</v>
      </c>
      <c r="D201" s="2">
        <v>1219</v>
      </c>
      <c r="E201" s="2">
        <v>12.7</v>
      </c>
      <c r="F201" s="21">
        <f t="shared" si="6"/>
        <v>0.5</v>
      </c>
      <c r="G201" s="20">
        <f t="shared" si="7"/>
        <v>377.83</v>
      </c>
      <c r="H201" t="s">
        <v>12</v>
      </c>
      <c r="I201">
        <v>2</v>
      </c>
    </row>
    <row r="202" spans="1:9" ht="12.75">
      <c r="A202">
        <v>36</v>
      </c>
      <c r="B202" s="1">
        <v>52</v>
      </c>
      <c r="C202" s="1">
        <v>52</v>
      </c>
      <c r="D202" s="2">
        <v>1321</v>
      </c>
      <c r="E202" s="2">
        <v>9.53</v>
      </c>
      <c r="F202" s="21">
        <f t="shared" si="6"/>
        <v>0.375</v>
      </c>
      <c r="G202" s="20">
        <f t="shared" si="7"/>
        <v>307.98</v>
      </c>
      <c r="H202" t="s">
        <v>11</v>
      </c>
      <c r="I202">
        <v>1</v>
      </c>
    </row>
    <row r="203" spans="1:9" ht="12.75">
      <c r="A203">
        <v>36</v>
      </c>
      <c r="B203" s="1">
        <v>52</v>
      </c>
      <c r="C203" s="1">
        <v>52</v>
      </c>
      <c r="D203" s="2">
        <v>1321</v>
      </c>
      <c r="E203" s="2">
        <v>12.7</v>
      </c>
      <c r="F203" s="21">
        <f t="shared" si="6"/>
        <v>0.5</v>
      </c>
      <c r="G203" s="20">
        <f t="shared" si="7"/>
        <v>409.64</v>
      </c>
      <c r="H203" t="s">
        <v>12</v>
      </c>
      <c r="I203">
        <v>2</v>
      </c>
    </row>
    <row r="204" spans="1:9" ht="12.75">
      <c r="A204">
        <v>37</v>
      </c>
      <c r="B204" s="1">
        <v>56</v>
      </c>
      <c r="C204" s="1">
        <v>56</v>
      </c>
      <c r="D204" s="2">
        <v>1422</v>
      </c>
      <c r="E204" s="2">
        <v>9.53</v>
      </c>
      <c r="F204" s="21">
        <f t="shared" si="6"/>
        <v>0.375</v>
      </c>
      <c r="G204" s="20">
        <f t="shared" si="7"/>
        <v>331.84</v>
      </c>
      <c r="H204" t="s">
        <v>11</v>
      </c>
      <c r="I204">
        <v>1</v>
      </c>
    </row>
    <row r="205" spans="1:9" ht="12.75">
      <c r="A205">
        <v>37</v>
      </c>
      <c r="B205" s="1">
        <v>56</v>
      </c>
      <c r="C205" s="1">
        <v>56</v>
      </c>
      <c r="D205" s="2">
        <v>1422</v>
      </c>
      <c r="E205" s="2">
        <v>12.7</v>
      </c>
      <c r="F205" s="21">
        <f t="shared" si="6"/>
        <v>0.5</v>
      </c>
      <c r="G205" s="20">
        <f t="shared" si="7"/>
        <v>441.46</v>
      </c>
      <c r="H205" t="s">
        <v>12</v>
      </c>
      <c r="I205">
        <v>2</v>
      </c>
    </row>
    <row r="206" spans="1:9" ht="12.75">
      <c r="A206">
        <v>38</v>
      </c>
      <c r="B206" s="1">
        <v>60</v>
      </c>
      <c r="C206" s="1">
        <v>60</v>
      </c>
      <c r="D206" s="2">
        <v>1524</v>
      </c>
      <c r="E206" s="2">
        <v>9.53</v>
      </c>
      <c r="F206" s="21">
        <f t="shared" si="6"/>
        <v>0.375</v>
      </c>
      <c r="G206" s="20">
        <f t="shared" si="7"/>
        <v>355.7</v>
      </c>
      <c r="H206" t="s">
        <v>11</v>
      </c>
      <c r="I206">
        <v>1</v>
      </c>
    </row>
    <row r="207" spans="1:9" ht="12.75">
      <c r="A207">
        <v>38</v>
      </c>
      <c r="B207" s="1">
        <v>60</v>
      </c>
      <c r="C207" s="1">
        <v>60</v>
      </c>
      <c r="D207" s="2">
        <v>1524</v>
      </c>
      <c r="E207" s="2">
        <v>12.7</v>
      </c>
      <c r="F207" s="21">
        <f t="shared" si="6"/>
        <v>0.5</v>
      </c>
      <c r="G207" s="20">
        <f t="shared" si="7"/>
        <v>473.28</v>
      </c>
      <c r="H207" t="s">
        <v>12</v>
      </c>
      <c r="I207">
        <v>2</v>
      </c>
    </row>
    <row r="208" spans="2:7" ht="12.75">
      <c r="B208" s="1"/>
      <c r="D208" s="2"/>
      <c r="E208" s="2"/>
      <c r="F208" s="2"/>
      <c r="G208" s="2"/>
    </row>
    <row r="209" spans="2:7" ht="12.75">
      <c r="B209" s="1"/>
      <c r="D209" s="2"/>
      <c r="E209" s="2"/>
      <c r="F209" s="2"/>
      <c r="G209" s="2"/>
    </row>
    <row r="210" spans="2:7" ht="12.75">
      <c r="B210" s="1"/>
      <c r="D210" s="2"/>
      <c r="E210" s="2"/>
      <c r="F210" s="2"/>
      <c r="G210" s="2"/>
    </row>
    <row r="211" spans="2:7" ht="12.75">
      <c r="B211" s="1"/>
      <c r="D211" s="2"/>
      <c r="E211" s="2"/>
      <c r="F211" s="2"/>
      <c r="G211" s="2"/>
    </row>
    <row r="212" spans="2:7" ht="12.75">
      <c r="B212" s="1"/>
      <c r="D212" s="2"/>
      <c r="E212" s="2"/>
      <c r="F212" s="2"/>
      <c r="G212" s="2"/>
    </row>
    <row r="213" spans="2:7" ht="12.75">
      <c r="B213" s="1"/>
      <c r="D213" s="2"/>
      <c r="E213" s="2"/>
      <c r="F213" s="2"/>
      <c r="G213" s="2"/>
    </row>
    <row r="214" spans="2:7" ht="12.75">
      <c r="B214" s="1"/>
      <c r="D214" s="2"/>
      <c r="E214" s="2"/>
      <c r="F214" s="2"/>
      <c r="G214" s="2"/>
    </row>
    <row r="215" spans="2:7" ht="12.75">
      <c r="B215" s="1"/>
      <c r="D215" s="2"/>
      <c r="E215" s="2"/>
      <c r="F215" s="2"/>
      <c r="G215" s="2"/>
    </row>
    <row r="216" spans="2:7" ht="12.75">
      <c r="B216" s="1"/>
      <c r="D216" s="2"/>
      <c r="E216" s="2"/>
      <c r="F216" s="2"/>
      <c r="G216" s="2"/>
    </row>
    <row r="217" spans="2:7" ht="12.75">
      <c r="B217" s="1"/>
      <c r="D217" s="2"/>
      <c r="E217" s="2"/>
      <c r="F217" s="2"/>
      <c r="G217" s="2"/>
    </row>
    <row r="218" spans="2:7" ht="12.75">
      <c r="B218" s="1"/>
      <c r="D218" s="2"/>
      <c r="E218" s="2"/>
      <c r="F218" s="2"/>
      <c r="G218" s="2"/>
    </row>
    <row r="219" spans="2:7" ht="12.75">
      <c r="B219" s="1"/>
      <c r="D219" s="2"/>
      <c r="E219" s="2"/>
      <c r="F219" s="2"/>
      <c r="G219" s="2"/>
    </row>
    <row r="220" spans="2:7" ht="12.75">
      <c r="B220" s="1"/>
      <c r="D220" s="2"/>
      <c r="E220" s="2"/>
      <c r="F220" s="2"/>
      <c r="G220" s="2"/>
    </row>
    <row r="221" spans="2:7" ht="12.75">
      <c r="B221" s="1"/>
      <c r="D221" s="2"/>
      <c r="E221" s="2"/>
      <c r="F221" s="2"/>
      <c r="G221" s="2"/>
    </row>
    <row r="222" spans="2:7" ht="12.75">
      <c r="B222" s="1"/>
      <c r="D222" s="2"/>
      <c r="E222" s="2"/>
      <c r="F222" s="2"/>
      <c r="G222" s="2"/>
    </row>
  </sheetData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martin</cp:lastModifiedBy>
  <cp:lastPrinted>2017-02-10T19:24:06Z</cp:lastPrinted>
  <dcterms:created xsi:type="dcterms:W3CDTF">2008-08-02T00:06:06Z</dcterms:created>
  <dcterms:modified xsi:type="dcterms:W3CDTF">2017-02-11T06:05:28Z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